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24240" windowHeight="12210"/>
  </bookViews>
  <sheets>
    <sheet name="Kostenübersicht" sheetId="2" r:id="rId1"/>
    <sheet name="Variante 0" sheetId="1" r:id="rId2"/>
    <sheet name="Variante 1" sheetId="4" r:id="rId3"/>
    <sheet name="Variante 2" sheetId="5" r:id="rId4"/>
    <sheet name="Variante A" sheetId="7" r:id="rId5"/>
    <sheet name="Varinate B1 ohne Berme" sheetId="11" r:id="rId6"/>
    <sheet name="Variante B" sheetId="8" r:id="rId7"/>
    <sheet name="Variante C " sheetId="10" r:id="rId8"/>
    <sheet name="Variante C1 ohne Berme" sheetId="12" r:id="rId9"/>
    <sheet name="Variante D " sheetId="13" r:id="rId10"/>
    <sheet name="Tabelle5" sheetId="6" r:id="rId11"/>
    <sheet name="Tabelle8" sheetId="9" r:id="rId12"/>
  </sheets>
  <calcPr calcId="145621" calcMode="autoNoTable"/>
</workbook>
</file>

<file path=xl/calcChain.xml><?xml version="1.0" encoding="utf-8"?>
<calcChain xmlns="http://schemas.openxmlformats.org/spreadsheetml/2006/main">
  <c r="F7" i="1" l="1"/>
  <c r="B8" i="2" s="1"/>
  <c r="F7" i="5"/>
  <c r="E105" i="5"/>
  <c r="F105" i="5" s="1"/>
  <c r="F104" i="5" s="1"/>
  <c r="G104" i="5" s="1"/>
  <c r="G105" i="5"/>
  <c r="F89" i="1"/>
  <c r="F88" i="1" s="1"/>
  <c r="G88" i="1" s="1"/>
  <c r="E89" i="1"/>
  <c r="G89" i="1"/>
  <c r="F7" i="4"/>
  <c r="F98" i="4"/>
  <c r="G98" i="4" s="1"/>
  <c r="F99" i="4"/>
  <c r="E99" i="4"/>
  <c r="G97" i="4"/>
  <c r="C15" i="13"/>
  <c r="F15" i="13"/>
  <c r="F12" i="13" s="1"/>
  <c r="B15" i="2"/>
  <c r="B14" i="2"/>
  <c r="B13" i="2"/>
  <c r="B12" i="2"/>
  <c r="B11" i="2"/>
  <c r="A12" i="2"/>
  <c r="A16" i="2"/>
  <c r="C18" i="13"/>
  <c r="F18" i="13" s="1"/>
  <c r="G18" i="13" s="1"/>
  <c r="F19" i="13"/>
  <c r="G19" i="13" s="1"/>
  <c r="C14" i="13"/>
  <c r="F14" i="13" s="1"/>
  <c r="G14" i="13" s="1"/>
  <c r="C13" i="13"/>
  <c r="F13" i="13" s="1"/>
  <c r="G13" i="13" s="1"/>
  <c r="F10" i="13"/>
  <c r="G10" i="13" s="1"/>
  <c r="B10" i="2" l="1"/>
  <c r="G15" i="13"/>
  <c r="C20" i="13"/>
  <c r="F20" i="13" s="1"/>
  <c r="G20" i="13" s="1"/>
  <c r="F9" i="13"/>
  <c r="A15" i="2"/>
  <c r="F10" i="12"/>
  <c r="F9" i="12" s="1"/>
  <c r="G10" i="12"/>
  <c r="F11" i="12"/>
  <c r="G11" i="12" s="1"/>
  <c r="F14" i="12"/>
  <c r="F13" i="12" s="1"/>
  <c r="G14" i="12"/>
  <c r="F15" i="12"/>
  <c r="G15" i="12" s="1"/>
  <c r="F18" i="12"/>
  <c r="F17" i="12" s="1"/>
  <c r="G18" i="12"/>
  <c r="F19" i="12"/>
  <c r="G19" i="12" s="1"/>
  <c r="F20" i="12"/>
  <c r="G20" i="12"/>
  <c r="A11" i="2"/>
  <c r="A14" i="2"/>
  <c r="A13" i="2"/>
  <c r="A10" i="2"/>
  <c r="E6" i="2" s="1"/>
  <c r="A8" i="2"/>
  <c r="C6" i="2" s="1"/>
  <c r="A9" i="2"/>
  <c r="D6" i="2" s="1"/>
  <c r="F10" i="11"/>
  <c r="F9" i="11" s="1"/>
  <c r="G10" i="11"/>
  <c r="F11" i="11"/>
  <c r="G11" i="11" s="1"/>
  <c r="F12" i="11"/>
  <c r="G12" i="11"/>
  <c r="F13" i="11"/>
  <c r="G13" i="11" s="1"/>
  <c r="F14" i="11"/>
  <c r="G14" i="11"/>
  <c r="F15" i="11"/>
  <c r="G15" i="11" s="1"/>
  <c r="F16" i="11"/>
  <c r="G16" i="11"/>
  <c r="F17" i="11"/>
  <c r="G17" i="11" s="1"/>
  <c r="F20" i="11"/>
  <c r="F19" i="11" s="1"/>
  <c r="G20" i="11"/>
  <c r="F21" i="11"/>
  <c r="G21" i="11" s="1"/>
  <c r="F22" i="11"/>
  <c r="G22" i="11"/>
  <c r="F23" i="11"/>
  <c r="G23" i="11" s="1"/>
  <c r="F24" i="11"/>
  <c r="G24" i="11"/>
  <c r="F27" i="11"/>
  <c r="G27" i="11" s="1"/>
  <c r="F28" i="11"/>
  <c r="G28" i="11"/>
  <c r="F29" i="11"/>
  <c r="G29" i="11" s="1"/>
  <c r="E7" i="2"/>
  <c r="G20" i="10"/>
  <c r="F20" i="10"/>
  <c r="F19" i="10"/>
  <c r="G19" i="10" s="1"/>
  <c r="G18" i="10"/>
  <c r="F18" i="10"/>
  <c r="F17" i="10"/>
  <c r="F16" i="10" s="1"/>
  <c r="G16" i="10" s="1"/>
  <c r="F15" i="10"/>
  <c r="G15" i="10" s="1"/>
  <c r="G14" i="10"/>
  <c r="F14" i="10"/>
  <c r="F13" i="10"/>
  <c r="F12" i="10" s="1"/>
  <c r="G12" i="10" s="1"/>
  <c r="F11" i="10"/>
  <c r="G11" i="10" s="1"/>
  <c r="G10" i="10"/>
  <c r="F10" i="10"/>
  <c r="F9" i="10"/>
  <c r="F8" i="10" s="1"/>
  <c r="F10" i="8"/>
  <c r="F9" i="8" s="1"/>
  <c r="G10" i="8"/>
  <c r="F11" i="8"/>
  <c r="G11" i="8" s="1"/>
  <c r="F12" i="8"/>
  <c r="G12" i="8"/>
  <c r="F13" i="8"/>
  <c r="G13" i="8" s="1"/>
  <c r="F14" i="8"/>
  <c r="G14" i="8"/>
  <c r="F15" i="8"/>
  <c r="G15" i="8" s="1"/>
  <c r="F16" i="8"/>
  <c r="G16" i="8"/>
  <c r="F17" i="8"/>
  <c r="G17" i="8" s="1"/>
  <c r="F20" i="8"/>
  <c r="G20" i="8"/>
  <c r="F21" i="8"/>
  <c r="F19" i="8" s="1"/>
  <c r="F22" i="8"/>
  <c r="G22" i="8"/>
  <c r="F23" i="8"/>
  <c r="G23" i="8" s="1"/>
  <c r="F24" i="8"/>
  <c r="G24" i="8"/>
  <c r="F27" i="8"/>
  <c r="G27" i="8" s="1"/>
  <c r="F28" i="8"/>
  <c r="G28" i="8"/>
  <c r="F29" i="8"/>
  <c r="G29" i="8" s="1"/>
  <c r="F10" i="7"/>
  <c r="F9" i="7" s="1"/>
  <c r="G10" i="7"/>
  <c r="F11" i="7"/>
  <c r="G11" i="7" s="1"/>
  <c r="F12" i="7"/>
  <c r="G12" i="7"/>
  <c r="F13" i="7"/>
  <c r="G13" i="7" s="1"/>
  <c r="F14" i="7"/>
  <c r="G14" i="7"/>
  <c r="F15" i="7"/>
  <c r="G15" i="7" s="1"/>
  <c r="F16" i="7"/>
  <c r="G16" i="7"/>
  <c r="F17" i="7"/>
  <c r="G17" i="7" s="1"/>
  <c r="F20" i="7"/>
  <c r="F19" i="7" s="1"/>
  <c r="G20" i="7"/>
  <c r="F21" i="7"/>
  <c r="G21" i="7" s="1"/>
  <c r="F22" i="7"/>
  <c r="G22" i="7"/>
  <c r="F23" i="7"/>
  <c r="G23" i="7" s="1"/>
  <c r="F24" i="7"/>
  <c r="G24" i="7"/>
  <c r="F27" i="7"/>
  <c r="G27" i="7" s="1"/>
  <c r="F28" i="7"/>
  <c r="G28" i="7"/>
  <c r="F103" i="5"/>
  <c r="G103" i="5" s="1"/>
  <c r="G102" i="5"/>
  <c r="F102" i="5"/>
  <c r="F101" i="5"/>
  <c r="G101" i="5" s="1"/>
  <c r="F99" i="5"/>
  <c r="G99" i="5" s="1"/>
  <c r="G98" i="5"/>
  <c r="F98" i="5"/>
  <c r="F97" i="5"/>
  <c r="G97" i="5" s="1"/>
  <c r="G96" i="5"/>
  <c r="F96" i="5"/>
  <c r="F95" i="5"/>
  <c r="G95" i="5" s="1"/>
  <c r="G94" i="5"/>
  <c r="F94" i="5"/>
  <c r="F93" i="5"/>
  <c r="G93" i="5" s="1"/>
  <c r="G92" i="5"/>
  <c r="F92" i="5"/>
  <c r="F91" i="5"/>
  <c r="G91" i="5" s="1"/>
  <c r="G90" i="5"/>
  <c r="F90" i="5"/>
  <c r="F89" i="5"/>
  <c r="G89" i="5" s="1"/>
  <c r="G88" i="5"/>
  <c r="F88" i="5"/>
  <c r="F87" i="5"/>
  <c r="G87" i="5" s="1"/>
  <c r="G86" i="5"/>
  <c r="F86" i="5"/>
  <c r="F85" i="5"/>
  <c r="G85" i="5" s="1"/>
  <c r="F83" i="5"/>
  <c r="G83" i="5" s="1"/>
  <c r="G82" i="5"/>
  <c r="F82" i="5"/>
  <c r="F81" i="5"/>
  <c r="G81" i="5" s="1"/>
  <c r="G80" i="5"/>
  <c r="F80" i="5"/>
  <c r="F79" i="5"/>
  <c r="G79" i="5" s="1"/>
  <c r="G78" i="5"/>
  <c r="F78" i="5"/>
  <c r="F77" i="5"/>
  <c r="G77" i="5" s="1"/>
  <c r="G76" i="5"/>
  <c r="F76" i="5"/>
  <c r="F75" i="5"/>
  <c r="G75" i="5" s="1"/>
  <c r="G74" i="5"/>
  <c r="G73" i="5"/>
  <c r="F73" i="5"/>
  <c r="F72" i="5"/>
  <c r="G72" i="5" s="1"/>
  <c r="G71" i="5"/>
  <c r="F71" i="5"/>
  <c r="F70" i="5"/>
  <c r="G70" i="5" s="1"/>
  <c r="G69" i="5"/>
  <c r="F69" i="5"/>
  <c r="F68" i="5"/>
  <c r="G68" i="5" s="1"/>
  <c r="G67" i="5"/>
  <c r="F67" i="5"/>
  <c r="F66" i="5"/>
  <c r="G66" i="5" s="1"/>
  <c r="G65" i="5"/>
  <c r="F65" i="5"/>
  <c r="G64" i="5"/>
  <c r="F62" i="5"/>
  <c r="G62" i="5" s="1"/>
  <c r="G61" i="5"/>
  <c r="F61" i="5"/>
  <c r="F60" i="5"/>
  <c r="G60" i="5" s="1"/>
  <c r="G59" i="5"/>
  <c r="F59" i="5"/>
  <c r="F58" i="5"/>
  <c r="G58" i="5" s="1"/>
  <c r="G55" i="5"/>
  <c r="F55" i="5"/>
  <c r="F54" i="5"/>
  <c r="G54" i="5" s="1"/>
  <c r="G53" i="5"/>
  <c r="F53" i="5"/>
  <c r="F52" i="5"/>
  <c r="G52" i="5" s="1"/>
  <c r="G51" i="5"/>
  <c r="F51" i="5"/>
  <c r="F50" i="5"/>
  <c r="G50" i="5" s="1"/>
  <c r="F48" i="5"/>
  <c r="G48" i="5" s="1"/>
  <c r="G47" i="5"/>
  <c r="F47" i="5"/>
  <c r="F46" i="5"/>
  <c r="G46" i="5" s="1"/>
  <c r="G45" i="5"/>
  <c r="F45" i="5"/>
  <c r="F44" i="5"/>
  <c r="G44" i="5" s="1"/>
  <c r="G43" i="5"/>
  <c r="F43" i="5"/>
  <c r="F42" i="5"/>
  <c r="G42" i="5" s="1"/>
  <c r="F40" i="5"/>
  <c r="G40" i="5" s="1"/>
  <c r="G39" i="5"/>
  <c r="F39" i="5"/>
  <c r="F38" i="5"/>
  <c r="G38" i="5" s="1"/>
  <c r="G37" i="5"/>
  <c r="F37" i="5"/>
  <c r="F36" i="5"/>
  <c r="G36" i="5" s="1"/>
  <c r="G35" i="5"/>
  <c r="F35" i="5"/>
  <c r="F34" i="5"/>
  <c r="G34" i="5" s="1"/>
  <c r="G33" i="5"/>
  <c r="F33" i="5"/>
  <c r="F32" i="5"/>
  <c r="G32" i="5" s="1"/>
  <c r="G31" i="5"/>
  <c r="F31" i="5"/>
  <c r="F30" i="5"/>
  <c r="G30" i="5" s="1"/>
  <c r="G29" i="5"/>
  <c r="F29" i="5"/>
  <c r="F28" i="5"/>
  <c r="G28" i="5" s="1"/>
  <c r="G27" i="5"/>
  <c r="F27" i="5"/>
  <c r="F26" i="5"/>
  <c r="G26" i="5" s="1"/>
  <c r="G25" i="5"/>
  <c r="F25" i="5"/>
  <c r="F24" i="5"/>
  <c r="G24" i="5" s="1"/>
  <c r="G23" i="5"/>
  <c r="F23" i="5"/>
  <c r="F22" i="5"/>
  <c r="G22" i="5" s="1"/>
  <c r="F20" i="5"/>
  <c r="G20" i="5" s="1"/>
  <c r="G19" i="5"/>
  <c r="F19" i="5"/>
  <c r="F18" i="5"/>
  <c r="G18" i="5" s="1"/>
  <c r="G17" i="5"/>
  <c r="F17" i="5"/>
  <c r="F16" i="5"/>
  <c r="G16" i="5" s="1"/>
  <c r="G15" i="5"/>
  <c r="F15" i="5"/>
  <c r="F14" i="5"/>
  <c r="G14" i="5" s="1"/>
  <c r="G13" i="5"/>
  <c r="F13" i="5"/>
  <c r="F12" i="5"/>
  <c r="G12" i="5" s="1"/>
  <c r="G11" i="5"/>
  <c r="F11" i="5"/>
  <c r="F10" i="5"/>
  <c r="G10" i="5" s="1"/>
  <c r="F10" i="4"/>
  <c r="F9" i="4" s="1"/>
  <c r="G10" i="4"/>
  <c r="F11" i="4"/>
  <c r="G11" i="4" s="1"/>
  <c r="F12" i="4"/>
  <c r="G12" i="4"/>
  <c r="F13" i="4"/>
  <c r="G13" i="4" s="1"/>
  <c r="F14" i="4"/>
  <c r="G14" i="4"/>
  <c r="F15" i="4"/>
  <c r="G15" i="4" s="1"/>
  <c r="F16" i="4"/>
  <c r="G16" i="4"/>
  <c r="F17" i="4"/>
  <c r="G17" i="4" s="1"/>
  <c r="F18" i="4"/>
  <c r="G18" i="4"/>
  <c r="F19" i="4"/>
  <c r="G19" i="4" s="1"/>
  <c r="F20" i="4"/>
  <c r="G20" i="4"/>
  <c r="F22" i="4"/>
  <c r="F21" i="4" s="1"/>
  <c r="G21" i="4" s="1"/>
  <c r="G22" i="4"/>
  <c r="F23" i="4"/>
  <c r="G23" i="4" s="1"/>
  <c r="F24" i="4"/>
  <c r="G24" i="4"/>
  <c r="F25" i="4"/>
  <c r="G25" i="4" s="1"/>
  <c r="F26" i="4"/>
  <c r="G26" i="4"/>
  <c r="F27" i="4"/>
  <c r="G27" i="4" s="1"/>
  <c r="F29" i="4"/>
  <c r="G29" i="4" s="1"/>
  <c r="F30" i="4"/>
  <c r="F28" i="4" s="1"/>
  <c r="G28" i="4" s="1"/>
  <c r="G30" i="4"/>
  <c r="F31" i="4"/>
  <c r="G31" i="4" s="1"/>
  <c r="F33" i="4"/>
  <c r="G33" i="4" s="1"/>
  <c r="F34" i="4"/>
  <c r="F32" i="4" s="1"/>
  <c r="G32" i="4" s="1"/>
  <c r="G34" i="4"/>
  <c r="F35" i="4"/>
  <c r="G35" i="4" s="1"/>
  <c r="F36" i="4"/>
  <c r="G36" i="4"/>
  <c r="F37" i="4"/>
  <c r="G37" i="4" s="1"/>
  <c r="F38" i="4"/>
  <c r="G38" i="4"/>
  <c r="F39" i="4"/>
  <c r="G39" i="4" s="1"/>
  <c r="F40" i="4"/>
  <c r="G40" i="4"/>
  <c r="F43" i="4"/>
  <c r="G43" i="4" s="1"/>
  <c r="F44" i="4"/>
  <c r="F42" i="4" s="1"/>
  <c r="G44" i="4"/>
  <c r="F45" i="4"/>
  <c r="G45" i="4" s="1"/>
  <c r="F46" i="4"/>
  <c r="G46" i="4"/>
  <c r="F47" i="4"/>
  <c r="G47" i="4" s="1"/>
  <c r="F48" i="4"/>
  <c r="G48" i="4"/>
  <c r="F50" i="4"/>
  <c r="F49" i="4" s="1"/>
  <c r="G49" i="4" s="1"/>
  <c r="G50" i="4"/>
  <c r="F51" i="4"/>
  <c r="G51" i="4" s="1"/>
  <c r="F52" i="4"/>
  <c r="G52" i="4"/>
  <c r="F53" i="4"/>
  <c r="G53" i="4" s="1"/>
  <c r="F54" i="4"/>
  <c r="G54" i="4"/>
  <c r="F55" i="4"/>
  <c r="G55" i="4" s="1"/>
  <c r="F58" i="4"/>
  <c r="F57" i="4" s="1"/>
  <c r="G58" i="4"/>
  <c r="F59" i="4"/>
  <c r="G59" i="4" s="1"/>
  <c r="F60" i="4"/>
  <c r="G60" i="4"/>
  <c r="F61" i="4"/>
  <c r="G61" i="4" s="1"/>
  <c r="F62" i="4"/>
  <c r="G62" i="4"/>
  <c r="G64" i="4"/>
  <c r="F65" i="4"/>
  <c r="F63" i="4" s="1"/>
  <c r="G63" i="4" s="1"/>
  <c r="F66" i="4"/>
  <c r="G66" i="4"/>
  <c r="F67" i="4"/>
  <c r="G67" i="4" s="1"/>
  <c r="F68" i="4"/>
  <c r="G68" i="4"/>
  <c r="F69" i="4"/>
  <c r="G69" i="4" s="1"/>
  <c r="F70" i="4"/>
  <c r="G70" i="4"/>
  <c r="F71" i="4"/>
  <c r="G71" i="4" s="1"/>
  <c r="F72" i="4"/>
  <c r="G72" i="4"/>
  <c r="F73" i="4"/>
  <c r="G73" i="4" s="1"/>
  <c r="G74" i="4"/>
  <c r="F75" i="4"/>
  <c r="G75" i="4"/>
  <c r="F76" i="4"/>
  <c r="G76" i="4" s="1"/>
  <c r="F77" i="4"/>
  <c r="G77" i="4"/>
  <c r="F78" i="4"/>
  <c r="G78" i="4" s="1"/>
  <c r="F79" i="4"/>
  <c r="G79" i="4"/>
  <c r="F80" i="4"/>
  <c r="G80" i="4" s="1"/>
  <c r="F81" i="4"/>
  <c r="G81" i="4"/>
  <c r="F82" i="4"/>
  <c r="G82" i="4" s="1"/>
  <c r="F85" i="4"/>
  <c r="F84" i="4" s="1"/>
  <c r="G85" i="4"/>
  <c r="F86" i="4"/>
  <c r="G86" i="4" s="1"/>
  <c r="F87" i="4"/>
  <c r="G87" i="4"/>
  <c r="F88" i="4"/>
  <c r="G88" i="4" s="1"/>
  <c r="F89" i="4"/>
  <c r="G89" i="4"/>
  <c r="F91" i="4"/>
  <c r="F90" i="4" s="1"/>
  <c r="G90" i="4" s="1"/>
  <c r="G91" i="4"/>
  <c r="F92" i="4"/>
  <c r="G92" i="4" s="1"/>
  <c r="F93" i="4"/>
  <c r="G93" i="4"/>
  <c r="F94" i="4"/>
  <c r="G94" i="4" s="1"/>
  <c r="F96" i="4"/>
  <c r="G96" i="4" s="1"/>
  <c r="F97" i="4"/>
  <c r="F95" i="4" s="1"/>
  <c r="G95" i="4" s="1"/>
  <c r="G99" i="4"/>
  <c r="F87" i="1"/>
  <c r="G87" i="1" s="1"/>
  <c r="F86" i="1"/>
  <c r="F85" i="1" s="1"/>
  <c r="G85" i="1" s="1"/>
  <c r="F84" i="1"/>
  <c r="G84" i="1" s="1"/>
  <c r="F83" i="1"/>
  <c r="G83" i="1" s="1"/>
  <c r="F82" i="1"/>
  <c r="G82" i="1" s="1"/>
  <c r="F81" i="1"/>
  <c r="G81" i="1" s="1"/>
  <c r="F79" i="1"/>
  <c r="G79" i="1" s="1"/>
  <c r="F78" i="1"/>
  <c r="G78" i="1" s="1"/>
  <c r="F77" i="1"/>
  <c r="G77" i="1" s="1"/>
  <c r="F76" i="1"/>
  <c r="G76" i="1" s="1"/>
  <c r="F75" i="1"/>
  <c r="G75"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F57" i="1"/>
  <c r="G57" i="1" s="1"/>
  <c r="F56" i="1"/>
  <c r="G56" i="1" s="1"/>
  <c r="F55" i="1"/>
  <c r="G55" i="1" s="1"/>
  <c r="F54" i="1"/>
  <c r="G54" i="1" s="1"/>
  <c r="F53" i="1"/>
  <c r="G53" i="1" s="1"/>
  <c r="F52" i="1"/>
  <c r="G52" i="1" s="1"/>
  <c r="F51" i="1"/>
  <c r="G51" i="1" s="1"/>
  <c r="F50" i="1"/>
  <c r="F49" i="1" s="1"/>
  <c r="G49" i="1" s="1"/>
  <c r="F48" i="1"/>
  <c r="G48" i="1" s="1"/>
  <c r="F47" i="1"/>
  <c r="G47" i="1" s="1"/>
  <c r="F46" i="1"/>
  <c r="G46" i="1" s="1"/>
  <c r="F45" i="1"/>
  <c r="G45" i="1" s="1"/>
  <c r="F44" i="1"/>
  <c r="G44" i="1" s="1"/>
  <c r="F43" i="1"/>
  <c r="G43" i="1" s="1"/>
  <c r="F42" i="1"/>
  <c r="F41" i="1" s="1"/>
  <c r="G41" i="1" s="1"/>
  <c r="F40" i="1"/>
  <c r="G40" i="1" s="1"/>
  <c r="F39" i="1"/>
  <c r="G39" i="1" s="1"/>
  <c r="F38" i="1"/>
  <c r="G38" i="1" s="1"/>
  <c r="F37" i="1"/>
  <c r="G37" i="1" s="1"/>
  <c r="F36" i="1"/>
  <c r="G36" i="1" s="1"/>
  <c r="F35" i="1"/>
  <c r="G35" i="1" s="1"/>
  <c r="F34" i="1"/>
  <c r="G34" i="1" s="1"/>
  <c r="F33" i="1"/>
  <c r="G33" i="1" s="1"/>
  <c r="F32" i="1"/>
  <c r="G32" i="1" s="1"/>
  <c r="F31" i="1"/>
  <c r="G31" i="1" s="1"/>
  <c r="F30" i="1"/>
  <c r="G30" i="1" s="1"/>
  <c r="F29" i="1"/>
  <c r="G29" i="1" s="1"/>
  <c r="F28" i="1"/>
  <c r="G28" i="1" s="1"/>
  <c r="F27" i="1"/>
  <c r="G27" i="1" s="1"/>
  <c r="F26" i="1"/>
  <c r="G26" i="1" s="1"/>
  <c r="F25" i="1"/>
  <c r="G25" i="1" s="1"/>
  <c r="F24" i="1"/>
  <c r="G24" i="1" s="1"/>
  <c r="F23" i="1"/>
  <c r="G23" i="1" s="1"/>
  <c r="F22" i="1"/>
  <c r="F21" i="1" s="1"/>
  <c r="G21" i="1" s="1"/>
  <c r="F20" i="1"/>
  <c r="G20" i="1" s="1"/>
  <c r="F19" i="1"/>
  <c r="G19" i="1" s="1"/>
  <c r="F18" i="1"/>
  <c r="G18" i="1" s="1"/>
  <c r="F17" i="1"/>
  <c r="G17" i="1" s="1"/>
  <c r="F16" i="1"/>
  <c r="G16" i="1" s="1"/>
  <c r="F15" i="1"/>
  <c r="G15" i="1" s="1"/>
  <c r="F14" i="1"/>
  <c r="G14" i="1" s="1"/>
  <c r="F13" i="1"/>
  <c r="G13" i="1" s="1"/>
  <c r="F12" i="1"/>
  <c r="G12" i="1" s="1"/>
  <c r="F11" i="1"/>
  <c r="G11" i="1" s="1"/>
  <c r="F10" i="1"/>
  <c r="F9" i="1" s="1"/>
  <c r="C7" i="2" l="1"/>
  <c r="E8" i="2"/>
  <c r="E11" i="2" s="1"/>
  <c r="F17" i="13"/>
  <c r="G17" i="13" s="1"/>
  <c r="F16" i="13"/>
  <c r="G16" i="13" s="1"/>
  <c r="G9" i="13"/>
  <c r="F8" i="13"/>
  <c r="G8" i="13" s="1"/>
  <c r="F11" i="13"/>
  <c r="G12" i="13"/>
  <c r="C15" i="2"/>
  <c r="G17" i="12"/>
  <c r="F16" i="12"/>
  <c r="G16" i="12" s="1"/>
  <c r="G9" i="12"/>
  <c r="F8" i="12"/>
  <c r="G13" i="12"/>
  <c r="F12" i="12"/>
  <c r="G12" i="12" s="1"/>
  <c r="G19" i="11"/>
  <c r="F18" i="11"/>
  <c r="G18" i="11" s="1"/>
  <c r="G9" i="11"/>
  <c r="F8" i="11"/>
  <c r="F26" i="11"/>
  <c r="F7" i="10"/>
  <c r="G7" i="10" s="1"/>
  <c r="G8" i="10"/>
  <c r="G9" i="10"/>
  <c r="G13" i="10"/>
  <c r="G17" i="10"/>
  <c r="G9" i="8"/>
  <c r="F8" i="8"/>
  <c r="G19" i="8"/>
  <c r="F18" i="8"/>
  <c r="G18" i="8" s="1"/>
  <c r="F26" i="8"/>
  <c r="G21" i="8"/>
  <c r="G19" i="7"/>
  <c r="F18" i="7"/>
  <c r="G18" i="7" s="1"/>
  <c r="G9" i="7"/>
  <c r="F8" i="7"/>
  <c r="F26" i="7"/>
  <c r="F9" i="5"/>
  <c r="F21" i="5"/>
  <c r="G21" i="5" s="1"/>
  <c r="F41" i="5"/>
  <c r="G41" i="5" s="1"/>
  <c r="F49" i="5"/>
  <c r="G49" i="5" s="1"/>
  <c r="F57" i="5"/>
  <c r="F63" i="5"/>
  <c r="G63" i="5" s="1"/>
  <c r="F84" i="5"/>
  <c r="G84" i="5" s="1"/>
  <c r="F100" i="5"/>
  <c r="G100" i="5" s="1"/>
  <c r="G84" i="4"/>
  <c r="F83" i="4"/>
  <c r="G83" i="4" s="1"/>
  <c r="F41" i="4"/>
  <c r="G41" i="4" s="1"/>
  <c r="G42" i="4"/>
  <c r="G57" i="4"/>
  <c r="F56" i="4"/>
  <c r="G56" i="4" s="1"/>
  <c r="G9" i="4"/>
  <c r="F8" i="4"/>
  <c r="G65" i="4"/>
  <c r="G9" i="1"/>
  <c r="F8" i="1"/>
  <c r="F74" i="1"/>
  <c r="F80" i="1"/>
  <c r="G80" i="1" s="1"/>
  <c r="G10" i="1"/>
  <c r="G22" i="1"/>
  <c r="G42" i="1"/>
  <c r="G50" i="1"/>
  <c r="G86" i="1"/>
  <c r="C10" i="2" l="1"/>
  <c r="C8" i="2"/>
  <c r="E13" i="2"/>
  <c r="C11" i="2"/>
  <c r="E12" i="2"/>
  <c r="E15" i="2"/>
  <c r="E14" i="2"/>
  <c r="C12" i="2"/>
  <c r="G11" i="13"/>
  <c r="F7" i="13"/>
  <c r="F7" i="12"/>
  <c r="G7" i="12" s="1"/>
  <c r="G8" i="12"/>
  <c r="G8" i="11"/>
  <c r="F25" i="11"/>
  <c r="G25" i="11" s="1"/>
  <c r="G26" i="11"/>
  <c r="G8" i="8"/>
  <c r="F25" i="8"/>
  <c r="G25" i="8" s="1"/>
  <c r="G26" i="8"/>
  <c r="F25" i="7"/>
  <c r="G25" i="7" s="1"/>
  <c r="G26" i="7"/>
  <c r="G8" i="7"/>
  <c r="F56" i="5"/>
  <c r="G56" i="5" s="1"/>
  <c r="G57" i="5"/>
  <c r="G9" i="5"/>
  <c r="F8" i="5"/>
  <c r="G8" i="4"/>
  <c r="F73" i="1"/>
  <c r="G73" i="1" s="1"/>
  <c r="G74" i="1"/>
  <c r="G7" i="1"/>
  <c r="G8" i="1"/>
  <c r="G7" i="4" l="1"/>
  <c r="B9" i="2"/>
  <c r="G7" i="13"/>
  <c r="B16" i="2"/>
  <c r="F7" i="11"/>
  <c r="G7" i="11" s="1"/>
  <c r="F7" i="8"/>
  <c r="G7" i="8" s="1"/>
  <c r="F7" i="7"/>
  <c r="G7" i="7" s="1"/>
  <c r="G8" i="5"/>
  <c r="G7" i="5"/>
  <c r="D7" i="2" l="1"/>
  <c r="C9" i="2"/>
  <c r="E16" i="2"/>
  <c r="C16" i="2"/>
  <c r="D8" i="2" l="1"/>
  <c r="D16" i="2" s="1"/>
  <c r="D15" i="2"/>
  <c r="D12" i="2"/>
  <c r="D11" i="2"/>
</calcChain>
</file>

<file path=xl/comments1.xml><?xml version="1.0" encoding="utf-8"?>
<comments xmlns="http://schemas.openxmlformats.org/spreadsheetml/2006/main">
  <authors>
    <author>PON</author>
  </authors>
  <commentList>
    <comment ref="C7" authorId="0">
      <text>
        <r>
          <rPr>
            <b/>
            <sz val="9"/>
            <color indexed="81"/>
            <rFont val="Tahoma"/>
            <family val="2"/>
          </rPr>
          <t>BGS:</t>
        </r>
        <r>
          <rPr>
            <sz val="9"/>
            <color indexed="81"/>
            <rFont val="Tahoma"/>
            <family val="2"/>
          </rPr>
          <t xml:space="preserve">
Davon werden rd. 330.000 € über Baumaßnahme "Altrheingraben 2. BA" erbracht. 170.000 € entfallen auf den "Riegeldamm"</t>
        </r>
      </text>
    </comment>
    <comment ref="B8" authorId="0">
      <text>
        <r>
          <rPr>
            <b/>
            <sz val="9"/>
            <color indexed="81"/>
            <rFont val="Tahoma"/>
            <family val="2"/>
          </rPr>
          <t xml:space="preserve">BGS:
</t>
        </r>
        <r>
          <rPr>
            <sz val="9"/>
            <color indexed="81"/>
            <rFont val="Tahoma"/>
            <family val="2"/>
          </rPr>
          <t xml:space="preserve">Davon werden rd. 330.000 € über Baumaßnahme "Altrheingraben 2. BA" erbracht. 170.000 € entfallen auf den "Riegeldamm"
</t>
        </r>
      </text>
    </comment>
  </commentList>
</comments>
</file>

<file path=xl/sharedStrings.xml><?xml version="1.0" encoding="utf-8"?>
<sst xmlns="http://schemas.openxmlformats.org/spreadsheetml/2006/main" count="1548" uniqueCount="271">
  <si>
    <t>Riegeldamm Nordhafen</t>
  </si>
  <si>
    <t>02.10.2018</t>
  </si>
  <si>
    <t>Ordnungszahl(komplett, ab Ebene 1)</t>
  </si>
  <si>
    <t>Bezeichnung</t>
  </si>
  <si>
    <t>Menge</t>
  </si>
  <si>
    <t>Einheit</t>
  </si>
  <si>
    <t>Preis</t>
  </si>
  <si>
    <t>Gesamt</t>
  </si>
  <si>
    <t>Gesamt MwSt.</t>
  </si>
  <si>
    <t>Mehrwertsteuer %</t>
  </si>
  <si>
    <t>Mit Gesamtpreis</t>
  </si>
  <si>
    <t>01</t>
  </si>
  <si>
    <t>Ja</t>
  </si>
  <si>
    <t>BAUSTELLENEINRICHTUNG</t>
  </si>
  <si>
    <t>01.01</t>
  </si>
  <si>
    <t>Allgemeine Baustelleneinrichtung</t>
  </si>
  <si>
    <t>01.01.1</t>
  </si>
  <si>
    <t>Baustelle einrichten</t>
  </si>
  <si>
    <t>Psch</t>
  </si>
  <si>
    <t>01.01.2</t>
  </si>
  <si>
    <t>Baustelle vorhalten und betreiben</t>
  </si>
  <si>
    <t>Mt</t>
  </si>
  <si>
    <t>01.01.3</t>
  </si>
  <si>
    <t>Baustelle räumen</t>
  </si>
  <si>
    <t>01.01.4</t>
  </si>
  <si>
    <t>Bauzeitenplan</t>
  </si>
  <si>
    <t>01.01.5</t>
  </si>
  <si>
    <t>Baubüro AG aufbauen</t>
  </si>
  <si>
    <t>01.01.6</t>
  </si>
  <si>
    <t>Baubüro AG unterhalten</t>
  </si>
  <si>
    <t>01.01.7</t>
  </si>
  <si>
    <t>Baubüro AG abbauen</t>
  </si>
  <si>
    <t>01.01.8</t>
  </si>
  <si>
    <t>Bauschild</t>
  </si>
  <si>
    <t>Stk</t>
  </si>
  <si>
    <t>01.01.9</t>
  </si>
  <si>
    <t>Höhenfestpunkte herstellen</t>
  </si>
  <si>
    <t>01.01.10</t>
  </si>
  <si>
    <t>Erstbeweissicherung</t>
  </si>
  <si>
    <t>01.01.11</t>
  </si>
  <si>
    <t>Zweitbeweissicherung</t>
  </si>
  <si>
    <t>01.02</t>
  </si>
  <si>
    <t>Baustraßen und BE-Flächen</t>
  </si>
  <si>
    <t>01.02.1</t>
  </si>
  <si>
    <t>Trenn- und Filtervlies, BE-Fläche verlegen</t>
  </si>
  <si>
    <t>m²</t>
  </si>
  <si>
    <t>01.02.2</t>
  </si>
  <si>
    <t>Grobplanum Baustelleneinrichtungsflächen</t>
  </si>
  <si>
    <t>01.02.3</t>
  </si>
  <si>
    <t>Baustelleneinrichtungsflächen Schotter</t>
  </si>
  <si>
    <t>01.02.4</t>
  </si>
  <si>
    <t>Befestigung Baustelleneinrichtungsflächen aufnehmen, Abfuhr</t>
  </si>
  <si>
    <t>01.02.5</t>
  </si>
  <si>
    <t>Aufschottern Bankette vorh. Wege</t>
  </si>
  <si>
    <t>01.02.6</t>
  </si>
  <si>
    <t>Ertüchtigung/Instandsetzung vorh. Wege</t>
  </si>
  <si>
    <t>t</t>
  </si>
  <si>
    <t>01.03</t>
  </si>
  <si>
    <t>Verkehrssicherung</t>
  </si>
  <si>
    <t>01.03.1</t>
  </si>
  <si>
    <t>Kennzeichnen der Baustelle</t>
  </si>
  <si>
    <t>01.03.2</t>
  </si>
  <si>
    <t>Verkehrssicherung herstellen, übergeordnet</t>
  </si>
  <si>
    <t>01.03.3</t>
  </si>
  <si>
    <t>Aufrechterhaltung der Verkehrssicherheit, übergeordnet</t>
  </si>
  <si>
    <t>01.04</t>
  </si>
  <si>
    <t>Weitere Sicherungsarbeiten</t>
  </si>
  <si>
    <t>01.04.1</t>
  </si>
  <si>
    <t>Gitterzaun aufstellen</t>
  </si>
  <si>
    <t>m</t>
  </si>
  <si>
    <t>01.04.2</t>
  </si>
  <si>
    <t>Gitterzaun umsetzen</t>
  </si>
  <si>
    <t>01.04.3</t>
  </si>
  <si>
    <t>Zulage Sicht- und Staubschutz aufstellen</t>
  </si>
  <si>
    <t>01.04.4</t>
  </si>
  <si>
    <t>Zulage Sicht- und Staubschutz umsetzen</t>
  </si>
  <si>
    <t>01.04.5</t>
  </si>
  <si>
    <t>Baumschutz bis 100 cm</t>
  </si>
  <si>
    <t>01.04.6</t>
  </si>
  <si>
    <t>Baumschutz &gt; 100 - 200 cm</t>
  </si>
  <si>
    <t>01.04.7</t>
  </si>
  <si>
    <t>Wurzelschutz</t>
  </si>
  <si>
    <t>01.04.8</t>
  </si>
  <si>
    <t>Versorgungsleitungen sichern (quer) Telekom/Strom</t>
  </si>
  <si>
    <t>02</t>
  </si>
  <si>
    <t>BAUGELÄNDE VORBEREITEN</t>
  </si>
  <si>
    <t>02.01</t>
  </si>
  <si>
    <t>Baugelände freimachen</t>
  </si>
  <si>
    <t>02.01.1</t>
  </si>
  <si>
    <t>Baufeld, Arbeitsstreifen mähen</t>
  </si>
  <si>
    <t>02.01.2</t>
  </si>
  <si>
    <t>02.01.3</t>
  </si>
  <si>
    <t>Bäume fällen über 0,10 bis 0,20 m</t>
  </si>
  <si>
    <t>02.01.4</t>
  </si>
  <si>
    <t>Bäume fällen über 0,20 bis 0,30 m</t>
  </si>
  <si>
    <t>02.01.5</t>
  </si>
  <si>
    <t>Bäume fällen über 0,30 bis 0,40 m</t>
  </si>
  <si>
    <t>02.01.6</t>
  </si>
  <si>
    <t>Bäume fällen über 0,40 bis 0,60 m</t>
  </si>
  <si>
    <t>02.02</t>
  </si>
  <si>
    <t>Kampfmittelräumung</t>
  </si>
  <si>
    <t>02.02.1</t>
  </si>
  <si>
    <t>Systematische flächenhafte Kampfmittelerkundung</t>
  </si>
  <si>
    <t>h</t>
  </si>
  <si>
    <t>02.02.2</t>
  </si>
  <si>
    <t>Einsatzstelle ein- und abrüsten</t>
  </si>
  <si>
    <t>02.02.3</t>
  </si>
  <si>
    <t>Bergungs-/ Aufgrabetrupp einsetzen</t>
  </si>
  <si>
    <t>02.02.4</t>
  </si>
  <si>
    <t>An-/ Abfahrt Munitionsfachkraft</t>
  </si>
  <si>
    <t>02.02.5</t>
  </si>
  <si>
    <t>Begleitung maschineller Aufgrabearbeiten</t>
  </si>
  <si>
    <t>02.02.6</t>
  </si>
  <si>
    <t>Erschwernis baubegleitende Kampfmittelerkundung</t>
  </si>
  <si>
    <t>03</t>
  </si>
  <si>
    <t>ERDBAU</t>
  </si>
  <si>
    <t>03.01</t>
  </si>
  <si>
    <t>Allgemeiner Erdbau</t>
  </si>
  <si>
    <t>03.01.2</t>
  </si>
  <si>
    <t>Suchgräben, Suchschlitze, T bis 1,75 m</t>
  </si>
  <si>
    <t>m³</t>
  </si>
  <si>
    <t>03.01.3</t>
  </si>
  <si>
    <t>Suchgräben, Suchschlitze, T bis 3,00 m</t>
  </si>
  <si>
    <t>03.01.4</t>
  </si>
  <si>
    <t>Suchgräben, Suchschlitze, T bis 5,00 m</t>
  </si>
  <si>
    <t>03.01.5</t>
  </si>
  <si>
    <t>Materiallager betreiben</t>
  </si>
  <si>
    <t>03.01.6</t>
  </si>
  <si>
    <t>Qualitätssicherung Erdbau</t>
  </si>
  <si>
    <t>03.02</t>
  </si>
  <si>
    <t>Dammbau</t>
  </si>
  <si>
    <t>03.02.1</t>
  </si>
  <si>
    <t>Oberboden abtragen, seitlich lagern</t>
  </si>
  <si>
    <t>03.02.2</t>
  </si>
  <si>
    <t>Aushub durchwurzelter Boden, Dammaufstandsfläche</t>
  </si>
  <si>
    <t>03.02.3</t>
  </si>
  <si>
    <t>Verdichten der Dammaufstandsfläche</t>
  </si>
  <si>
    <t>03.02.4</t>
  </si>
  <si>
    <t>Bindemittel</t>
  </si>
  <si>
    <t>03.02.5</t>
  </si>
  <si>
    <t>Bindemittel einbauen, Dammaufstandsfläche</t>
  </si>
  <si>
    <t>03.02.6</t>
  </si>
  <si>
    <t>Dammbaumaterial AG liefern</t>
  </si>
  <si>
    <t>03.02.7</t>
  </si>
  <si>
    <t>Konditionieren Dammbaumaterial AG</t>
  </si>
  <si>
    <t>03.02.8</t>
  </si>
  <si>
    <t>Einbau Dammbaumaterial AG</t>
  </si>
  <si>
    <t>03.02.9</t>
  </si>
  <si>
    <t>Oberboden andecken, Dammböschungen</t>
  </si>
  <si>
    <t>04</t>
  </si>
  <si>
    <t>VEGETATIONSARBEITEN DAMMBAUWERK</t>
  </si>
  <si>
    <t>04.01</t>
  </si>
  <si>
    <t>Fräsen und Einsaat</t>
  </si>
  <si>
    <t>04.01.1</t>
  </si>
  <si>
    <t>Flächen fräsen, BE-Flächen</t>
  </si>
  <si>
    <t>04.01.2</t>
  </si>
  <si>
    <t>Einsaatflächen fräsen, Dammböschungen</t>
  </si>
  <si>
    <t>04.01.3</t>
  </si>
  <si>
    <t>Erosionsschutzmatte verlegen</t>
  </si>
  <si>
    <t>04.01.4</t>
  </si>
  <si>
    <t>Einsaat BE-Flächen</t>
  </si>
  <si>
    <t>04.01.5</t>
  </si>
  <si>
    <t>Einsaat, Dammböschungen</t>
  </si>
  <si>
    <t>04.02</t>
  </si>
  <si>
    <t>Fertigstellungspflege</t>
  </si>
  <si>
    <t>04.02.1</t>
  </si>
  <si>
    <t>Einsaatflächen mähen, außerhalb Dammkörper</t>
  </si>
  <si>
    <t>04.02.2</t>
  </si>
  <si>
    <t>Einsaatflächen wässern, außerhalb Dammkörper</t>
  </si>
  <si>
    <t>04.02.3</t>
  </si>
  <si>
    <t>Einsaatflächen mähen, Dammkörper</t>
  </si>
  <si>
    <t>04.02.4</t>
  </si>
  <si>
    <t>Einsaatflächen wässern, Dammkörper</t>
  </si>
  <si>
    <t>04.03</t>
  </si>
  <si>
    <t>Entwicklungspflege</t>
  </si>
  <si>
    <t>04.03.1</t>
  </si>
  <si>
    <t>04.03.2</t>
  </si>
  <si>
    <t>Variante 2 - Auflastberme</t>
  </si>
  <si>
    <t>Dammkörper</t>
  </si>
  <si>
    <t>Auflastberme</t>
  </si>
  <si>
    <t>03.02.10</t>
  </si>
  <si>
    <t>Oberboden abtragen, seitlich lagern, Auflastberme</t>
  </si>
  <si>
    <t>03.02.11</t>
  </si>
  <si>
    <t>Aushub durchwurzelter Boden, Bermenaufstandsfläche</t>
  </si>
  <si>
    <t>03.02.12</t>
  </si>
  <si>
    <t>Bindemittel Bermenaufstandsfläche</t>
  </si>
  <si>
    <t>03.02.13</t>
  </si>
  <si>
    <t>Bindemittel einbauen, Bermenaufstandsfläche</t>
  </si>
  <si>
    <t>03.02.14</t>
  </si>
  <si>
    <t>Verdichten der Bermenaufstandsfläche</t>
  </si>
  <si>
    <t>03.02.15</t>
  </si>
  <si>
    <t>Dammbaumaterial AG, Auflastberme liefern</t>
  </si>
  <si>
    <t>03.02.16</t>
  </si>
  <si>
    <t>Konditionieren Dammbaumaterial AG, Auflastberme</t>
  </si>
  <si>
    <t>03.02.17</t>
  </si>
  <si>
    <t>Einbau Dammbaumaterial AG, Auflastberme</t>
  </si>
  <si>
    <t>03.02.18</t>
  </si>
  <si>
    <t>Oberboden andecken, Auflastberme</t>
  </si>
  <si>
    <t>Einsaatflächen fräsen, Auflastberme</t>
  </si>
  <si>
    <t>04.01.6</t>
  </si>
  <si>
    <t>04.01.7</t>
  </si>
  <si>
    <t>Einsaat, Auflastberme</t>
  </si>
  <si>
    <t>04.02.5</t>
  </si>
  <si>
    <t>Einsaatflächen mähen, Auflastberme</t>
  </si>
  <si>
    <t>04.02.6</t>
  </si>
  <si>
    <t>Einsaatflächen wässern, Auflastberme</t>
  </si>
  <si>
    <t>04.03.3</t>
  </si>
  <si>
    <t>Oberboden andecken, Fußpunktdrainage</t>
  </si>
  <si>
    <t>Aushub entsorgen, unbelastet</t>
  </si>
  <si>
    <t>Verfüllen der Entspannungsgruben und Drainage luftseitig</t>
  </si>
  <si>
    <t>Kontrollschächte DN 1000</t>
  </si>
  <si>
    <t>Drainage DN/OD 200</t>
  </si>
  <si>
    <t>Aushub Drainage luftseitig</t>
  </si>
  <si>
    <t>Aushub Entspannungsgruben luftseitig</t>
  </si>
  <si>
    <t>Oberboden abtragen,seitlich lagern Fußpunktdrainage</t>
  </si>
  <si>
    <t>Nein</t>
  </si>
  <si>
    <t>Fußpunktdrainage</t>
  </si>
  <si>
    <t>Variante 1 - Fußpunktdrainage</t>
  </si>
  <si>
    <t>Zulage Füllstabgeländer Abwinkelung</t>
  </si>
  <si>
    <t>05.01.2</t>
  </si>
  <si>
    <t>Füllstabgeländer Höhe 1000 mm Einbau horizontal</t>
  </si>
  <si>
    <t>05.01.1</t>
  </si>
  <si>
    <t>Geländer, Zäune</t>
  </si>
  <si>
    <t>05.01</t>
  </si>
  <si>
    <t>STAHLBAU UND EINBAUTEN</t>
  </si>
  <si>
    <t>05</t>
  </si>
  <si>
    <t>Betonstahl BSt 500S/500M einbauen</t>
  </si>
  <si>
    <t>Wandbeton</t>
  </si>
  <si>
    <t>Beton für Bodenplatte</t>
  </si>
  <si>
    <t>Einbauen Baufolie</t>
  </si>
  <si>
    <t>Beton-Sauberkeitsschicht C 12/15</t>
  </si>
  <si>
    <t>Ortbeton</t>
  </si>
  <si>
    <t>BETON- UND STAHLBETON</t>
  </si>
  <si>
    <t>Zulage Dammbaumaterial, Anarbeiten Stirnwand</t>
  </si>
  <si>
    <t>Boden, Baugrubenverfüllung, Material AG</t>
  </si>
  <si>
    <t>Bodenverbesserung Grobschlag 60/120 mm</t>
  </si>
  <si>
    <t>Bodenaustauschmaterial Schotter</t>
  </si>
  <si>
    <t>Geotextil, Stabilisierung Baugrubensohle</t>
  </si>
  <si>
    <t>Gründungssohle Baugrube herstellen</t>
  </si>
  <si>
    <t>Bodenaushub Bauwerksbaugrube, Tiefe bis 1,75 m</t>
  </si>
  <si>
    <t>Variante A - Stirnwand</t>
  </si>
  <si>
    <t>Zulage Füllstabgeländer, auf geneigter Bauwerkswand</t>
  </si>
  <si>
    <t>05.01.3</t>
  </si>
  <si>
    <t>Zulage Dammbaumaterial, Anarbeiten Flügelwand</t>
  </si>
  <si>
    <t>Variante B - Flügelwand (mit Berme)</t>
  </si>
  <si>
    <t>06</t>
  </si>
  <si>
    <t>07</t>
  </si>
  <si>
    <t>Variante C - Flügelwand Spundwand (mit Berme)</t>
  </si>
  <si>
    <t>Zulage Dammbaumaterial, Anarbeiten Spundwand</t>
  </si>
  <si>
    <t>SPEZIALTIEFBAU</t>
  </si>
  <si>
    <t>Spundwandarbeiten</t>
  </si>
  <si>
    <t>Spundwand einbauen, verbleibend</t>
  </si>
  <si>
    <t>Abdeckung U-Profil</t>
  </si>
  <si>
    <t>-</t>
  </si>
  <si>
    <t>Variante 0 - Dammkörper</t>
  </si>
  <si>
    <t>08</t>
  </si>
  <si>
    <t>Zulage Füllstabgeländer, auf geneigter Dammböschung</t>
  </si>
  <si>
    <t xml:space="preserve"> 01.01.1</t>
  </si>
  <si>
    <t>Variante B1 - Flügelwand (ohne Berme)</t>
  </si>
  <si>
    <t>Variante C1 - Flügelwand Spundwand (ohne  Berme)</t>
  </si>
  <si>
    <t>Einzelbaukosten, brutto</t>
  </si>
  <si>
    <t xml:space="preserve">Riegeldamm "Am Hansenbusch" </t>
  </si>
  <si>
    <t>Projekt-Nr.:</t>
  </si>
  <si>
    <t>Variante D - kompakte Stirnwand, Spundwand</t>
  </si>
  <si>
    <t>Kopfbalken und Stirnpfeiler Stahlbeton</t>
  </si>
  <si>
    <t xml:space="preserve"> 04.04</t>
  </si>
  <si>
    <t>Ausgleichsmaßnahmen ca. 10% der Baukosten</t>
  </si>
  <si>
    <t xml:space="preserve"> 04.04.1</t>
  </si>
  <si>
    <t xml:space="preserve">Ausgleichsmaßnahmen </t>
  </si>
  <si>
    <t>%</t>
  </si>
  <si>
    <t>Kostenübersicht und Variantenkombinationen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</si>
</sst>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dd/mm/yy;@"/>
    <numFmt numFmtId="166" formatCode="#,##0.00\ &quot;&quot;;[Red]\-#,##0.00\ &quot;&quot;"/>
    <numFmt numFmtId="167" formatCode="#,##0.00#\ &quot;&quot;;[Red]\-#,##0.00#\ &quot;&quot;"/>
    <numFmt numFmtId="168" formatCode="#,##0.00\ &quot;&quot;;[Red]\-#,##0.00\ &quot;&quot;;;@"/>
    <numFmt numFmtId="169" formatCode="_-* #,##0\ [$€-407]_-;\-* #,##0\ [$€-407]_-;_-* &quot;-&quot;??\ [$€-407]_-;_-@_-"/>
  </numFmts>
  <fonts count="47" x14ac:knownFonts="1">
    <font>
      <sz val="12"/>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8"/>
      <color rgb="FF000000"/>
      <name val="Arial"/>
    </font>
    <font>
      <sz val="10"/>
      <color rgb="FF000000"/>
      <name val="Arial"/>
      <family val="2"/>
    </font>
    <font>
      <sz val="8"/>
      <color rgb="FF000000"/>
      <name val="Arial"/>
      <family val="2"/>
    </font>
    <font>
      <sz val="12"/>
      <name val="Arial"/>
      <family val="2"/>
    </font>
    <font>
      <sz val="11"/>
      <name val="Arial"/>
      <family val="2"/>
    </font>
    <font>
      <b/>
      <sz val="12"/>
      <name val="Arial"/>
      <family val="2"/>
    </font>
    <font>
      <sz val="9"/>
      <color indexed="81"/>
      <name val="Tahoma"/>
      <family val="2"/>
    </font>
    <font>
      <b/>
      <sz val="9"/>
      <color indexed="81"/>
      <name val="Tahoma"/>
      <family val="2"/>
    </font>
  </fonts>
  <fills count="43">
    <fill>
      <patternFill patternType="none"/>
    </fill>
    <fill>
      <patternFill patternType="gray125"/>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gradientFill degree="90">
        <stop position="0">
          <color rgb="FFFFFFFF"/>
        </stop>
        <stop position="1">
          <color rgb="FFD8E4F2"/>
        </stop>
      </gradientFill>
    </fill>
    <fill>
      <gradientFill degree="90">
        <stop position="0">
          <color rgb="FFFFFFFF"/>
        </stop>
        <stop position="1">
          <color rgb="FFD8E4F2"/>
        </stop>
      </gradientFill>
    </fill>
    <fill>
      <gradientFill degree="90">
        <stop position="0">
          <color rgb="FFFFFFFF"/>
        </stop>
        <stop position="1">
          <color rgb="FFD8E4F2"/>
        </stop>
      </gradientFill>
    </fill>
    <fill>
      <gradientFill degree="90">
        <stop position="0">
          <color rgb="FFFFFFFF"/>
        </stop>
        <stop position="1">
          <color rgb="FFD8E4F2"/>
        </stop>
      </gradientFill>
    </fill>
    <fill>
      <gradientFill degree="90">
        <stop position="0">
          <color rgb="FFFFFFFF"/>
        </stop>
        <stop position="1">
          <color rgb="FFD8E4F2"/>
        </stop>
      </gradientFill>
    </fill>
    <fill>
      <gradientFill degree="90">
        <stop position="0">
          <color rgb="FFFFFFFF"/>
        </stop>
        <stop position="1">
          <color rgb="FFD8E4F2"/>
        </stop>
      </gradientFill>
    </fill>
    <fill>
      <gradientFill degree="90">
        <stop position="0">
          <color rgb="FFFFFFFF"/>
        </stop>
        <stop position="1">
          <color rgb="FFD8E4F2"/>
        </stop>
      </gradientFill>
    </fill>
    <fill>
      <gradientFill degree="90">
        <stop position="0">
          <color rgb="FFFFFFFF"/>
        </stop>
        <stop position="1">
          <color rgb="FFD8E4F2"/>
        </stop>
      </gradient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style="thin">
        <color auto="1"/>
      </top>
      <bottom style="thin">
        <color auto="1"/>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auto="1"/>
      </left>
      <right style="thin">
        <color rgb="FF000000"/>
      </right>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auto="1"/>
      </left>
      <right/>
      <top/>
      <bottom style="thin">
        <color auto="1"/>
      </bottom>
      <diagonal/>
    </border>
  </borders>
  <cellStyleXfs count="1">
    <xf numFmtId="0" fontId="0" fillId="0" borderId="0"/>
  </cellStyleXfs>
  <cellXfs count="102">
    <xf numFmtId="0" fontId="0" fillId="0" borderId="0" xfId="0"/>
    <xf numFmtId="0" fontId="2" fillId="2" borderId="1" xfId="0" applyFont="1" applyFill="1" applyBorder="1" applyAlignment="1">
      <alignment horizontal="left" vertical="center"/>
    </xf>
    <xf numFmtId="0" fontId="3" fillId="3" borderId="2" xfId="0" applyFont="1" applyFill="1" applyBorder="1" applyAlignment="1">
      <alignment horizontal="left" vertical="center"/>
    </xf>
    <xf numFmtId="0" fontId="4" fillId="4" borderId="3" xfId="0" applyFont="1" applyFill="1" applyBorder="1" applyAlignment="1">
      <alignment horizontal="left" vertical="center"/>
    </xf>
    <xf numFmtId="0" fontId="5" fillId="5" borderId="4" xfId="0" applyFont="1" applyFill="1" applyBorder="1" applyAlignment="1">
      <alignment horizontal="left" vertical="center"/>
    </xf>
    <xf numFmtId="0" fontId="6" fillId="6" borderId="5" xfId="0" applyFont="1" applyFill="1" applyBorder="1" applyAlignment="1">
      <alignment horizontal="left" vertical="center"/>
    </xf>
    <xf numFmtId="0" fontId="7" fillId="7" borderId="6" xfId="0" applyFont="1" applyFill="1" applyBorder="1" applyAlignment="1">
      <alignment horizontal="left" vertical="center"/>
    </xf>
    <xf numFmtId="0" fontId="8" fillId="8" borderId="7" xfId="0" applyFont="1" applyFill="1" applyBorder="1" applyAlignment="1">
      <alignment horizontal="left" vertical="center"/>
    </xf>
    <xf numFmtId="0" fontId="9" fillId="9" borderId="8" xfId="0" applyFont="1" applyFill="1" applyBorder="1" applyAlignment="1">
      <alignment horizontal="left" vertical="distributed"/>
    </xf>
    <xf numFmtId="164" fontId="10" fillId="11" borderId="10" xfId="0" applyNumberFormat="1" applyFont="1" applyFill="1" applyBorder="1" applyAlignment="1">
      <alignment horizontal="right" vertical="distributed"/>
    </xf>
    <xf numFmtId="0" fontId="11" fillId="12" borderId="11" xfId="0" applyFont="1" applyFill="1" applyBorder="1" applyAlignment="1">
      <alignment horizontal="left" vertical="distributed"/>
    </xf>
    <xf numFmtId="167" fontId="12" fillId="13" borderId="12" xfId="0" applyNumberFormat="1" applyFont="1" applyFill="1" applyBorder="1" applyAlignment="1">
      <alignment horizontal="right" vertical="distributed"/>
    </xf>
    <xf numFmtId="166" fontId="13" fillId="14" borderId="13" xfId="0" applyNumberFormat="1" applyFont="1" applyFill="1" applyBorder="1" applyAlignment="1">
      <alignment horizontal="right" vertical="distributed"/>
    </xf>
    <xf numFmtId="10" fontId="14" fillId="15" borderId="14" xfId="0" applyNumberFormat="1" applyFont="1" applyFill="1" applyBorder="1" applyAlignment="1">
      <alignment horizontal="center" vertical="distributed"/>
    </xf>
    <xf numFmtId="0" fontId="15" fillId="16" borderId="15" xfId="0" applyFont="1" applyFill="1" applyBorder="1" applyAlignment="1">
      <alignment horizontal="left" vertical="distributed"/>
    </xf>
    <xf numFmtId="0" fontId="16" fillId="17" borderId="16" xfId="0" applyFont="1" applyFill="1" applyBorder="1" applyAlignment="1">
      <alignment horizontal="left" vertical="distributed"/>
    </xf>
    <xf numFmtId="0" fontId="17" fillId="18" borderId="17" xfId="0" applyFont="1" applyFill="1" applyBorder="1" applyAlignment="1">
      <alignment horizontal="left" vertical="distributed"/>
    </xf>
    <xf numFmtId="164" fontId="18" fillId="19" borderId="18" xfId="0" applyNumberFormat="1" applyFont="1" applyFill="1" applyBorder="1" applyAlignment="1">
      <alignment horizontal="right" vertical="distributed"/>
    </xf>
    <xf numFmtId="0" fontId="19" fillId="20" borderId="19" xfId="0" applyFont="1" applyFill="1" applyBorder="1" applyAlignment="1">
      <alignment horizontal="left" vertical="distributed"/>
    </xf>
    <xf numFmtId="167" fontId="20" fillId="21" borderId="20" xfId="0" applyNumberFormat="1" applyFont="1" applyFill="1" applyBorder="1" applyAlignment="1">
      <alignment horizontal="right" vertical="distributed"/>
    </xf>
    <xf numFmtId="166" fontId="21" fillId="22" borderId="21" xfId="0" applyNumberFormat="1" applyFont="1" applyFill="1" applyBorder="1" applyAlignment="1">
      <alignment horizontal="right" vertical="distributed"/>
    </xf>
    <xf numFmtId="10" fontId="22" fillId="23" borderId="22" xfId="0" applyNumberFormat="1" applyFont="1" applyFill="1" applyBorder="1" applyAlignment="1">
      <alignment horizontal="center" vertical="distributed"/>
    </xf>
    <xf numFmtId="0" fontId="23" fillId="24" borderId="23" xfId="0" applyFont="1" applyFill="1" applyBorder="1" applyAlignment="1">
      <alignment horizontal="left" vertical="distributed"/>
    </xf>
    <xf numFmtId="0" fontId="24" fillId="25" borderId="24" xfId="0" applyFont="1" applyFill="1" applyBorder="1" applyAlignment="1">
      <alignment horizontal="left" vertical="distributed"/>
    </xf>
    <xf numFmtId="0" fontId="25" fillId="26" borderId="25" xfId="0" applyFont="1" applyFill="1" applyBorder="1" applyAlignment="1">
      <alignment horizontal="left" vertical="distributed"/>
    </xf>
    <xf numFmtId="164" fontId="26" fillId="27" borderId="26" xfId="0" applyNumberFormat="1" applyFont="1" applyFill="1" applyBorder="1" applyAlignment="1">
      <alignment horizontal="right" vertical="distributed"/>
    </xf>
    <xf numFmtId="0" fontId="27" fillId="28" borderId="27" xfId="0" applyFont="1" applyFill="1" applyBorder="1" applyAlignment="1">
      <alignment horizontal="left" vertical="distributed"/>
    </xf>
    <xf numFmtId="167" fontId="28" fillId="29" borderId="28" xfId="0" applyNumberFormat="1" applyFont="1" applyFill="1" applyBorder="1" applyAlignment="1">
      <alignment horizontal="right" vertical="distributed"/>
    </xf>
    <xf numFmtId="166" fontId="29" fillId="30" borderId="29" xfId="0" applyNumberFormat="1" applyFont="1" applyFill="1" applyBorder="1" applyAlignment="1">
      <alignment horizontal="right" vertical="distributed"/>
    </xf>
    <xf numFmtId="10" fontId="30" fillId="31" borderId="30" xfId="0" applyNumberFormat="1" applyFont="1" applyFill="1" applyBorder="1" applyAlignment="1">
      <alignment horizontal="center" vertical="distributed"/>
    </xf>
    <xf numFmtId="0" fontId="31" fillId="32" borderId="31" xfId="0" applyFont="1" applyFill="1" applyBorder="1" applyAlignment="1">
      <alignment horizontal="left" vertical="distributed"/>
    </xf>
    <xf numFmtId="0" fontId="32" fillId="33" borderId="32" xfId="0" applyFont="1" applyFill="1" applyBorder="1" applyAlignment="1">
      <alignment horizontal="left" vertical="distributed"/>
    </xf>
    <xf numFmtId="0" fontId="33" fillId="34" borderId="33" xfId="0" applyFont="1" applyFill="1" applyBorder="1" applyAlignment="1">
      <alignment horizontal="left" vertical="distributed"/>
    </xf>
    <xf numFmtId="164" fontId="34" fillId="35" borderId="34" xfId="0" applyNumberFormat="1" applyFont="1" applyFill="1" applyBorder="1" applyAlignment="1">
      <alignment horizontal="right" vertical="distributed"/>
    </xf>
    <xf numFmtId="0" fontId="35" fillId="36" borderId="35" xfId="0" applyFont="1" applyFill="1" applyBorder="1" applyAlignment="1">
      <alignment horizontal="left" vertical="distributed"/>
    </xf>
    <xf numFmtId="167" fontId="36" fillId="37" borderId="36" xfId="0" applyNumberFormat="1" applyFont="1" applyFill="1" applyBorder="1" applyAlignment="1">
      <alignment horizontal="right" vertical="distributed"/>
    </xf>
    <xf numFmtId="166" fontId="37" fillId="38" borderId="37" xfId="0" applyNumberFormat="1" applyFont="1" applyFill="1" applyBorder="1" applyAlignment="1">
      <alignment horizontal="right" vertical="distributed"/>
    </xf>
    <xf numFmtId="10" fontId="38" fillId="39" borderId="38" xfId="0" applyNumberFormat="1" applyFont="1" applyFill="1" applyBorder="1" applyAlignment="1">
      <alignment horizontal="center" vertical="distributed"/>
    </xf>
    <xf numFmtId="0" fontId="39" fillId="40" borderId="39" xfId="0" applyFont="1" applyFill="1" applyBorder="1" applyAlignment="1">
      <alignment horizontal="left" vertical="distributed"/>
    </xf>
    <xf numFmtId="0" fontId="0" fillId="0" borderId="0" xfId="0"/>
    <xf numFmtId="0" fontId="1" fillId="40" borderId="23" xfId="0" applyFont="1" applyFill="1" applyBorder="1" applyAlignment="1">
      <alignment horizontal="left" vertical="center"/>
    </xf>
    <xf numFmtId="0" fontId="1" fillId="16" borderId="23" xfId="0" applyFont="1" applyFill="1" applyBorder="1" applyAlignment="1">
      <alignment horizontal="left" vertical="distributed"/>
    </xf>
    <xf numFmtId="164" fontId="1" fillId="16" borderId="23" xfId="0" applyNumberFormat="1" applyFont="1" applyFill="1" applyBorder="1" applyAlignment="1">
      <alignment horizontal="right" vertical="distributed"/>
    </xf>
    <xf numFmtId="167" fontId="1" fillId="16" borderId="23" xfId="0" applyNumberFormat="1" applyFont="1" applyFill="1" applyBorder="1" applyAlignment="1">
      <alignment horizontal="right" vertical="distributed"/>
    </xf>
    <xf numFmtId="166" fontId="1" fillId="16" borderId="23" xfId="0" applyNumberFormat="1" applyFont="1" applyFill="1" applyBorder="1" applyAlignment="1">
      <alignment horizontal="right" vertical="distributed"/>
    </xf>
    <xf numFmtId="0" fontId="1" fillId="40" borderId="23" xfId="0" applyFont="1" applyFill="1" applyBorder="1" applyAlignment="1">
      <alignment horizontal="left" vertical="distributed"/>
    </xf>
    <xf numFmtId="164" fontId="1" fillId="40" borderId="23" xfId="0" applyNumberFormat="1" applyFont="1" applyFill="1" applyBorder="1" applyAlignment="1">
      <alignment horizontal="right" vertical="distributed"/>
    </xf>
    <xf numFmtId="167" fontId="1" fillId="40" borderId="23" xfId="0" applyNumberFormat="1" applyFont="1" applyFill="1" applyBorder="1" applyAlignment="1">
      <alignment horizontal="right" vertical="distributed"/>
    </xf>
    <xf numFmtId="166" fontId="1" fillId="40" borderId="23" xfId="0" applyNumberFormat="1" applyFont="1" applyFill="1" applyBorder="1" applyAlignment="1">
      <alignment horizontal="right" vertical="distributed"/>
    </xf>
    <xf numFmtId="0" fontId="24" fillId="40" borderId="31" xfId="0" applyFont="1" applyFill="1" applyBorder="1" applyAlignment="1">
      <alignment horizontal="left" vertical="distributed"/>
    </xf>
    <xf numFmtId="164" fontId="24" fillId="40" borderId="31" xfId="0" applyNumberFormat="1" applyFont="1" applyFill="1" applyBorder="1" applyAlignment="1">
      <alignment horizontal="right" vertical="distributed"/>
    </xf>
    <xf numFmtId="167" fontId="24" fillId="40" borderId="31" xfId="0" applyNumberFormat="1" applyFont="1" applyFill="1" applyBorder="1" applyAlignment="1">
      <alignment horizontal="right" vertical="distributed"/>
    </xf>
    <xf numFmtId="166" fontId="24" fillId="40" borderId="31" xfId="0" applyNumberFormat="1" applyFont="1" applyFill="1" applyBorder="1" applyAlignment="1">
      <alignment horizontal="right" vertical="distributed"/>
    </xf>
    <xf numFmtId="0" fontId="24" fillId="40" borderId="39" xfId="0" applyFont="1" applyFill="1" applyBorder="1" applyAlignment="1">
      <alignment horizontal="left" vertical="distributed"/>
    </xf>
    <xf numFmtId="164" fontId="24" fillId="40" borderId="39" xfId="0" applyNumberFormat="1" applyFont="1" applyFill="1" applyBorder="1" applyAlignment="1">
      <alignment horizontal="right" vertical="distributed"/>
    </xf>
    <xf numFmtId="167" fontId="24" fillId="40" borderId="39" xfId="0" applyNumberFormat="1" applyFont="1" applyFill="1" applyBorder="1" applyAlignment="1">
      <alignment horizontal="right" vertical="distributed"/>
    </xf>
    <xf numFmtId="166" fontId="24" fillId="40" borderId="39" xfId="0" applyNumberFormat="1" applyFont="1" applyFill="1" applyBorder="1" applyAlignment="1">
      <alignment horizontal="right" vertical="distributed"/>
    </xf>
    <xf numFmtId="168" fontId="24" fillId="40" borderId="31" xfId="0" applyNumberFormat="1" applyFont="1" applyFill="1" applyBorder="1" applyAlignment="1">
      <alignment horizontal="right" vertical="distributed"/>
    </xf>
    <xf numFmtId="10" fontId="24" fillId="40" borderId="39" xfId="0" applyNumberFormat="1" applyFont="1" applyFill="1" applyBorder="1" applyAlignment="1">
      <alignment horizontal="center" vertical="distributed"/>
    </xf>
    <xf numFmtId="10" fontId="24" fillId="40" borderId="31" xfId="0" applyNumberFormat="1" applyFont="1" applyFill="1" applyBorder="1" applyAlignment="1">
      <alignment horizontal="center" vertical="distributed"/>
    </xf>
    <xf numFmtId="10" fontId="1" fillId="40" borderId="23" xfId="0" applyNumberFormat="1" applyFont="1" applyFill="1" applyBorder="1" applyAlignment="1">
      <alignment horizontal="center" vertical="distributed"/>
    </xf>
    <xf numFmtId="10" fontId="1" fillId="16" borderId="23" xfId="0" applyNumberFormat="1" applyFont="1" applyFill="1" applyBorder="1" applyAlignment="1">
      <alignment horizontal="center" vertical="distributed"/>
    </xf>
    <xf numFmtId="0" fontId="1" fillId="10" borderId="9" xfId="0" applyFont="1" applyFill="1" applyBorder="1" applyAlignment="1">
      <alignment horizontal="left" vertical="distributed"/>
    </xf>
    <xf numFmtId="0" fontId="0" fillId="0" borderId="0" xfId="0" applyAlignment="1">
      <alignment horizontal="center"/>
    </xf>
    <xf numFmtId="0" fontId="40" fillId="16" borderId="23" xfId="0" applyFont="1" applyFill="1" applyBorder="1" applyAlignment="1">
      <alignment horizontal="left" vertical="distributed"/>
    </xf>
    <xf numFmtId="2" fontId="41" fillId="40" borderId="39" xfId="0" applyNumberFormat="1" applyFont="1" applyFill="1" applyBorder="1" applyAlignment="1">
      <alignment horizontal="left" vertical="distributed"/>
    </xf>
    <xf numFmtId="169" fontId="43" fillId="0" borderId="40" xfId="0" applyNumberFormat="1" applyFont="1" applyBorder="1" applyAlignment="1">
      <alignment horizontal="center" vertical="center"/>
    </xf>
    <xf numFmtId="0" fontId="42" fillId="0" borderId="0" xfId="0" applyFont="1"/>
    <xf numFmtId="0" fontId="43" fillId="42" borderId="40" xfId="0" applyFont="1" applyFill="1" applyBorder="1"/>
    <xf numFmtId="169" fontId="43" fillId="0" borderId="42" xfId="0" applyNumberFormat="1" applyFont="1" applyBorder="1" applyAlignment="1">
      <alignment horizontal="center" vertical="center"/>
    </xf>
    <xf numFmtId="169" fontId="43" fillId="0" borderId="43" xfId="0" applyNumberFormat="1" applyFont="1" applyBorder="1" applyAlignment="1">
      <alignment horizontal="center" vertical="center"/>
    </xf>
    <xf numFmtId="169" fontId="43" fillId="0" borderId="45" xfId="0" applyNumberFormat="1" applyFont="1" applyBorder="1" applyAlignment="1">
      <alignment horizontal="center" vertical="center"/>
    </xf>
    <xf numFmtId="169" fontId="43" fillId="41" borderId="45" xfId="0" applyNumberFormat="1" applyFont="1" applyFill="1" applyBorder="1" applyAlignment="1">
      <alignment horizontal="center" vertical="center"/>
    </xf>
    <xf numFmtId="169" fontId="43" fillId="0" borderId="46" xfId="0" applyNumberFormat="1" applyFont="1" applyBorder="1" applyAlignment="1">
      <alignment horizontal="center" vertical="center"/>
    </xf>
    <xf numFmtId="169" fontId="43" fillId="0" borderId="47" xfId="0" applyNumberFormat="1" applyFont="1" applyBorder="1" applyAlignment="1">
      <alignment horizontal="center" vertical="center"/>
    </xf>
    <xf numFmtId="169" fontId="43" fillId="0" borderId="48" xfId="0" applyNumberFormat="1" applyFont="1" applyBorder="1" applyAlignment="1">
      <alignment horizontal="center" vertical="center"/>
    </xf>
    <xf numFmtId="169" fontId="43" fillId="0" borderId="50" xfId="0" applyNumberFormat="1" applyFont="1" applyBorder="1" applyAlignment="1">
      <alignment horizontal="center" vertical="center"/>
    </xf>
    <xf numFmtId="169" fontId="43" fillId="0" borderId="49" xfId="0" applyNumberFormat="1" applyFont="1" applyBorder="1" applyAlignment="1">
      <alignment horizontal="center" vertical="center"/>
    </xf>
    <xf numFmtId="169" fontId="43" fillId="0" borderId="51" xfId="0" applyNumberFormat="1" applyFont="1" applyBorder="1" applyAlignment="1">
      <alignment horizontal="center" vertical="center"/>
    </xf>
    <xf numFmtId="0" fontId="43" fillId="0" borderId="44" xfId="0" applyFont="1" applyBorder="1"/>
    <xf numFmtId="0" fontId="43" fillId="0" borderId="46" xfId="0" applyFont="1" applyBorder="1"/>
    <xf numFmtId="0" fontId="43" fillId="42" borderId="44" xfId="0" applyFont="1" applyFill="1" applyBorder="1"/>
    <xf numFmtId="0" fontId="43" fillId="42" borderId="45" xfId="0" applyFont="1" applyFill="1" applyBorder="1"/>
    <xf numFmtId="0" fontId="43" fillId="0" borderId="0" xfId="0" applyFont="1" applyAlignment="1">
      <alignment horizontal="right"/>
    </xf>
    <xf numFmtId="0" fontId="43" fillId="0" borderId="0" xfId="0" applyFont="1" applyAlignment="1">
      <alignment horizontal="left"/>
    </xf>
    <xf numFmtId="0" fontId="44" fillId="0" borderId="0" xfId="0" applyFont="1"/>
    <xf numFmtId="0" fontId="41" fillId="40" borderId="39" xfId="0" applyFont="1" applyFill="1" applyBorder="1" applyAlignment="1">
      <alignment horizontal="left" vertical="distributed"/>
    </xf>
    <xf numFmtId="169" fontId="0" fillId="0" borderId="0" xfId="0" applyNumberFormat="1"/>
    <xf numFmtId="0" fontId="40" fillId="40" borderId="23" xfId="0" applyFont="1" applyFill="1" applyBorder="1" applyAlignment="1">
      <alignment horizontal="left" vertical="distributed"/>
    </xf>
    <xf numFmtId="0" fontId="24" fillId="40" borderId="55" xfId="0" applyFont="1" applyFill="1" applyBorder="1" applyAlignment="1">
      <alignment horizontal="left" vertical="distributed"/>
    </xf>
    <xf numFmtId="0" fontId="24" fillId="40" borderId="40" xfId="0" applyFont="1" applyFill="1" applyBorder="1" applyAlignment="1">
      <alignment horizontal="left" vertical="distributed"/>
    </xf>
    <xf numFmtId="164" fontId="24" fillId="40" borderId="40" xfId="0" applyNumberFormat="1" applyFont="1" applyFill="1" applyBorder="1" applyAlignment="1">
      <alignment horizontal="right" vertical="distributed"/>
    </xf>
    <xf numFmtId="0" fontId="43" fillId="42" borderId="41" xfId="0" applyFont="1" applyFill="1" applyBorder="1" applyAlignment="1">
      <alignment horizontal="center" vertical="center"/>
    </xf>
    <xf numFmtId="0" fontId="43" fillId="42" borderId="44" xfId="0" applyFont="1" applyFill="1" applyBorder="1" applyAlignment="1">
      <alignment horizontal="center" vertical="center"/>
    </xf>
    <xf numFmtId="0" fontId="43" fillId="42" borderId="41" xfId="0" applyFont="1" applyFill="1" applyBorder="1" applyAlignment="1">
      <alignment horizontal="center"/>
    </xf>
    <xf numFmtId="0" fontId="43" fillId="42" borderId="42" xfId="0" applyFont="1" applyFill="1" applyBorder="1" applyAlignment="1">
      <alignment horizontal="center"/>
    </xf>
    <xf numFmtId="0" fontId="43" fillId="42" borderId="43" xfId="0" applyFont="1" applyFill="1" applyBorder="1" applyAlignment="1">
      <alignment horizontal="center"/>
    </xf>
    <xf numFmtId="0" fontId="43" fillId="42" borderId="52" xfId="0" applyFont="1" applyFill="1" applyBorder="1" applyAlignment="1">
      <alignment horizontal="center" wrapText="1"/>
    </xf>
    <xf numFmtId="0" fontId="43" fillId="42" borderId="53" xfId="0" applyFont="1" applyFill="1" applyBorder="1" applyAlignment="1">
      <alignment horizontal="center" wrapText="1"/>
    </xf>
    <xf numFmtId="0" fontId="43" fillId="42" borderId="54" xfId="0" applyFont="1" applyFill="1" applyBorder="1" applyAlignment="1">
      <alignment horizontal="center" wrapText="1"/>
    </xf>
    <xf numFmtId="165" fontId="1" fillId="0" borderId="0" xfId="0" applyNumberFormat="1" applyFont="1"/>
    <xf numFmtId="0" fontId="0" fillId="0" borderId="0" xfId="0"/>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1" name="Test" displayName="Test1" ref="A6:I87" totalsRowShown="0">
  <autoFilter ref="A6:I87"/>
  <tableColumns count="9">
    <tableColumn id="1" name="Ordnungszahl(komplett, ab Ebene 1)"/>
    <tableColumn id="2" name="Bezeichnung"/>
    <tableColumn id="3" name="Menge"/>
    <tableColumn id="4" name="Einheit"/>
    <tableColumn id="5" name="Preis"/>
    <tableColumn id="6" name="Gesamt"/>
    <tableColumn id="7" name="Gesamt MwSt."/>
    <tableColumn id="8" name="Mehrwertsteuer %"/>
    <tableColumn id="9" name="Mit Gesamtpreis"/>
  </tableColumns>
  <tableStyleInfo showFirstColumn="0" showLastColumn="0" showRowStripes="1" showColumnStripes="0"/>
</table>
</file>

<file path=xl/tables/table2.xml><?xml version="1.0" encoding="utf-8"?>
<table xmlns="http://schemas.openxmlformats.org/spreadsheetml/2006/main" id="2" name="Test13" displayName="Test13" ref="A6:I99" totalsRowShown="0">
  <autoFilter ref="A6:I99"/>
  <tableColumns count="9">
    <tableColumn id="1" name="Ordnungszahl(komplett, ab Ebene 1)"/>
    <tableColumn id="2" name="Bezeichnung"/>
    <tableColumn id="3" name="Menge"/>
    <tableColumn id="4" name="Einheit"/>
    <tableColumn id="5" name="Preis"/>
    <tableColumn id="6" name="Gesamt"/>
    <tableColumn id="7" name="Gesamt MwSt.">
      <calculatedColumnFormula>ROUND(ROUND((H7*F7),4),2)</calculatedColumnFormula>
    </tableColumn>
    <tableColumn id="8" name="Mehrwertsteuer %"/>
    <tableColumn id="9" name="Mit Gesamtpreis"/>
  </tableColumns>
  <tableStyleInfo showFirstColumn="0" showLastColumn="0" showRowStripes="1" showColumnStripes="0"/>
</table>
</file>

<file path=xl/tables/table3.xml><?xml version="1.0" encoding="utf-8"?>
<table xmlns="http://schemas.openxmlformats.org/spreadsheetml/2006/main" id="3" name="Test14" displayName="Test14" ref="A6:I103" totalsRowShown="0">
  <autoFilter ref="A6:I103"/>
  <tableColumns count="9">
    <tableColumn id="1" name="Ordnungszahl(komplett, ab Ebene 1)"/>
    <tableColumn id="2" name="Bezeichnung"/>
    <tableColumn id="3" name="Menge"/>
    <tableColumn id="4" name="Einheit"/>
    <tableColumn id="5" name="Preis"/>
    <tableColumn id="6" name="Gesamt"/>
    <tableColumn id="7" name="Gesamt MwSt.">
      <calculatedColumnFormula>ROUND(ROUND((H7*F7),4),2)</calculatedColumnFormula>
    </tableColumn>
    <tableColumn id="8" name="Mehrwertsteuer %"/>
    <tableColumn id="9" name="Mit Gesamtpreis"/>
  </tableColumns>
  <tableStyleInfo showFirstColumn="0" showLastColumn="0" showRowStripes="1" showColumnStripes="0"/>
</table>
</file>

<file path=xl/tables/table4.xml><?xml version="1.0" encoding="utf-8"?>
<table xmlns="http://schemas.openxmlformats.org/spreadsheetml/2006/main" id="4" name="Test15" displayName="Test15" ref="A6:I28" totalsRowShown="0">
  <autoFilter ref="A6:I28"/>
  <tableColumns count="9">
    <tableColumn id="1" name="Ordnungszahl(komplett, ab Ebene 1)"/>
    <tableColumn id="2" name="Bezeichnung"/>
    <tableColumn id="3" name="Menge"/>
    <tableColumn id="4" name="Einheit"/>
    <tableColumn id="5" name="Preis"/>
    <tableColumn id="6" name="Gesamt"/>
    <tableColumn id="7" name="Gesamt MwSt.">
      <calculatedColumnFormula>ROUND(ROUND((H7*F7),4),2)</calculatedColumnFormula>
    </tableColumn>
    <tableColumn id="8" name="Mehrwertsteuer %"/>
    <tableColumn id="9" name="Mit Gesamtpreis"/>
  </tableColumns>
  <tableStyleInfo showFirstColumn="0" showLastColumn="0" showRowStripes="1" showColumnStripes="0"/>
</table>
</file>

<file path=xl/tables/table5.xml><?xml version="1.0" encoding="utf-8"?>
<table xmlns="http://schemas.openxmlformats.org/spreadsheetml/2006/main" id="7" name="Test18" displayName="Test18" ref="A6:I29" totalsRowShown="0">
  <autoFilter ref="A6:I29"/>
  <tableColumns count="9">
    <tableColumn id="1" name="Ordnungszahl(komplett, ab Ebene 1)"/>
    <tableColumn id="2" name="Bezeichnung"/>
    <tableColumn id="3" name="Menge"/>
    <tableColumn id="4" name="Einheit"/>
    <tableColumn id="5" name="Preis"/>
    <tableColumn id="6" name="Gesamt"/>
    <tableColumn id="7" name="Gesamt MwSt.">
      <calculatedColumnFormula>ROUND(ROUND((H7*F7),4),2)</calculatedColumnFormula>
    </tableColumn>
    <tableColumn id="8" name="Mehrwertsteuer %"/>
    <tableColumn id="9" name="Mit Gesamtpreis"/>
  </tableColumns>
  <tableStyleInfo showFirstColumn="0" showLastColumn="0" showRowStripes="1" showColumnStripes="0"/>
</table>
</file>

<file path=xl/tables/table6.xml><?xml version="1.0" encoding="utf-8"?>
<table xmlns="http://schemas.openxmlformats.org/spreadsheetml/2006/main" id="5" name="Test16" displayName="Test16" ref="A6:I29" totalsRowShown="0">
  <autoFilter ref="A6:I29"/>
  <tableColumns count="9">
    <tableColumn id="1" name="Ordnungszahl(komplett, ab Ebene 1)"/>
    <tableColumn id="2" name="Bezeichnung"/>
    <tableColumn id="3" name="Menge"/>
    <tableColumn id="4" name="Einheit"/>
    <tableColumn id="5" name="Preis"/>
    <tableColumn id="6" name="Gesamt"/>
    <tableColumn id="7" name="Gesamt MwSt.">
      <calculatedColumnFormula>ROUND(ROUND((H7*F7),4),2)</calculatedColumnFormula>
    </tableColumn>
    <tableColumn id="8" name="Mehrwertsteuer %"/>
    <tableColumn id="9" name="Mit Gesamtpreis"/>
  </tableColumns>
  <tableStyleInfo showFirstColumn="0" showLastColumn="0" showRowStripes="1" showColumnStripes="0"/>
</table>
</file>

<file path=xl/tables/table7.xml><?xml version="1.0" encoding="utf-8"?>
<table xmlns="http://schemas.openxmlformats.org/spreadsheetml/2006/main" id="6" name="Test17" displayName="Test17" ref="A6:I20" totalsRowShown="0">
  <autoFilter ref="A6:I20"/>
  <tableColumns count="9">
    <tableColumn id="1" name="Ordnungszahl(komplett, ab Ebene 1)"/>
    <tableColumn id="2" name="Bezeichnung"/>
    <tableColumn id="3" name="Menge"/>
    <tableColumn id="4" name="Einheit"/>
    <tableColumn id="5" name="Preis"/>
    <tableColumn id="6" name="Gesamt"/>
    <tableColumn id="7" name="Gesamt MwSt.">
      <calculatedColumnFormula>ROUND(ROUND((H7*F7),4),2)</calculatedColumnFormula>
    </tableColumn>
    <tableColumn id="8" name="Mehrwertsteuer %"/>
    <tableColumn id="9" name="Mit Gesamtpreis"/>
  </tableColumns>
  <tableStyleInfo showFirstColumn="0" showLastColumn="0" showRowStripes="1" showColumnStripes="0"/>
</table>
</file>

<file path=xl/tables/table8.xml><?xml version="1.0" encoding="utf-8"?>
<table xmlns="http://schemas.openxmlformats.org/spreadsheetml/2006/main" id="8" name="Test19" displayName="Test19" ref="A6:I20" totalsRowShown="0">
  <autoFilter ref="A6:I20"/>
  <tableColumns count="9">
    <tableColumn id="1" name="Ordnungszahl(komplett, ab Ebene 1)"/>
    <tableColumn id="2" name="Bezeichnung"/>
    <tableColumn id="3" name="Menge"/>
    <tableColumn id="4" name="Einheit"/>
    <tableColumn id="5" name="Preis"/>
    <tableColumn id="6" name="Gesamt"/>
    <tableColumn id="7" name="Gesamt MwSt.">
      <calculatedColumnFormula>ROUND(ROUND((H7*F7),4),2)</calculatedColumnFormula>
    </tableColumn>
    <tableColumn id="8" name="Mehrwertsteuer %"/>
    <tableColumn id="9" name="Mit Gesamtpreis"/>
  </tableColumns>
  <tableStyleInfo showFirstColumn="0" showLastColumn="0" showRowStripes="1" showColumnStripes="0"/>
</table>
</file>

<file path=xl/tables/table9.xml><?xml version="1.0" encoding="utf-8"?>
<table xmlns="http://schemas.openxmlformats.org/spreadsheetml/2006/main" id="9" name="Test1910" displayName="Test1910" ref="A6:I20" totalsRowShown="0">
  <autoFilter ref="A6:I20"/>
  <tableColumns count="9">
    <tableColumn id="1" name="Ordnungszahl(komplett, ab Ebene 1)"/>
    <tableColumn id="2" name="Bezeichnung"/>
    <tableColumn id="3" name="Menge"/>
    <tableColumn id="4" name="Einheit"/>
    <tableColumn id="5" name="Preis"/>
    <tableColumn id="6" name="Gesamt"/>
    <tableColumn id="7" name="Gesamt MwSt.">
      <calculatedColumnFormula>ROUND(ROUND((H7*F7),4),2)</calculatedColumnFormula>
    </tableColumn>
    <tableColumn id="8" name="Mehrwertsteuer %"/>
    <tableColumn id="9" name="Mit Gesamtpreis"/>
  </tableColumns>
  <tableStyleInfo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0"/>
  <sheetViews>
    <sheetView tabSelected="1" workbookViewId="0">
      <selection activeCell="C23" sqref="C23"/>
    </sheetView>
  </sheetViews>
  <sheetFormatPr baseColWidth="10" defaultRowHeight="15" x14ac:dyDescent="0.2"/>
  <cols>
    <col min="1" max="1" width="39.33203125" bestFit="1" customWidth="1"/>
    <col min="2" max="2" width="14.44140625" customWidth="1"/>
    <col min="3" max="3" width="19.109375" bestFit="1" customWidth="1"/>
    <col min="4" max="4" width="22.6640625" bestFit="1" customWidth="1"/>
    <col min="5" max="5" width="19.109375" bestFit="1" customWidth="1"/>
    <col min="6" max="6" width="20.77734375" customWidth="1"/>
    <col min="7" max="7" width="18.44140625" bestFit="1" customWidth="1"/>
    <col min="8" max="8" width="30.77734375" bestFit="1" customWidth="1"/>
    <col min="9" max="9" width="29.33203125" bestFit="1" customWidth="1"/>
    <col min="10" max="10" width="39.21875" bestFit="1" customWidth="1"/>
    <col min="11" max="11" width="41.109375" bestFit="1" customWidth="1"/>
  </cols>
  <sheetData>
    <row r="1" spans="1:9" s="39" customFormat="1" ht="15.75" x14ac:dyDescent="0.25">
      <c r="A1" s="85" t="s">
        <v>261</v>
      </c>
    </row>
    <row r="2" spans="1:9" s="39" customFormat="1" x14ac:dyDescent="0.2">
      <c r="A2" s="67"/>
    </row>
    <row r="3" spans="1:9" s="39" customFormat="1" ht="15.75" x14ac:dyDescent="0.25">
      <c r="A3" s="85" t="s">
        <v>270</v>
      </c>
      <c r="D3" s="83" t="s">
        <v>262</v>
      </c>
      <c r="E3" s="84">
        <v>4206</v>
      </c>
    </row>
    <row r="4" spans="1:9" ht="15.75" thickBot="1" x14ac:dyDescent="0.25"/>
    <row r="5" spans="1:9" x14ac:dyDescent="0.2">
      <c r="A5" s="92" t="s">
        <v>3</v>
      </c>
      <c r="B5" s="97" t="s">
        <v>260</v>
      </c>
      <c r="C5" s="94" t="s">
        <v>3</v>
      </c>
      <c r="D5" s="95"/>
      <c r="E5" s="96"/>
    </row>
    <row r="6" spans="1:9" x14ac:dyDescent="0.2">
      <c r="A6" s="93"/>
      <c r="B6" s="98"/>
      <c r="C6" s="81" t="str">
        <f>A8</f>
        <v>Variante 0 - Dammkörper</v>
      </c>
      <c r="D6" s="68" t="str">
        <f>A9</f>
        <v>Variante 1 - Fußpunktdrainage</v>
      </c>
      <c r="E6" s="82" t="str">
        <f>A10</f>
        <v>Variante 2 - Auflastberme</v>
      </c>
    </row>
    <row r="7" spans="1:9" ht="15.75" thickBot="1" x14ac:dyDescent="0.25">
      <c r="A7" s="93"/>
      <c r="B7" s="99"/>
      <c r="C7" s="73">
        <f>B8</f>
        <v>500000</v>
      </c>
      <c r="D7" s="74">
        <f>B9</f>
        <v>120000</v>
      </c>
      <c r="E7" s="75">
        <f>B10</f>
        <v>70000</v>
      </c>
      <c r="F7" s="63"/>
      <c r="G7" s="63"/>
      <c r="H7" s="63"/>
      <c r="I7" s="63"/>
    </row>
    <row r="8" spans="1:9" x14ac:dyDescent="0.2">
      <c r="A8" s="79" t="str">
        <f>'Variante 0'!B7</f>
        <v>Variante 0 - Dammkörper</v>
      </c>
      <c r="B8" s="71">
        <f>ROUND('Variante 0'!F7*1.19,-4)</f>
        <v>500000</v>
      </c>
      <c r="C8" s="76">
        <f>C7</f>
        <v>500000</v>
      </c>
      <c r="D8" s="69">
        <f>B8+D7</f>
        <v>620000</v>
      </c>
      <c r="E8" s="70">
        <f>E7+B8</f>
        <v>570000</v>
      </c>
      <c r="F8" s="63"/>
      <c r="G8" s="63"/>
      <c r="H8" s="63"/>
      <c r="I8" s="63"/>
    </row>
    <row r="9" spans="1:9" x14ac:dyDescent="0.2">
      <c r="A9" s="79" t="str">
        <f>'Variante 1'!B7</f>
        <v>Variante 1 - Fußpunktdrainage</v>
      </c>
      <c r="B9" s="71">
        <f>ROUND(('Variante 1'!F7-'Variante 0'!F7)*1.19,-4)</f>
        <v>120000</v>
      </c>
      <c r="C9" s="77">
        <f>C7+B9</f>
        <v>620000</v>
      </c>
      <c r="D9" s="66" t="s">
        <v>253</v>
      </c>
      <c r="E9" s="71" t="s">
        <v>253</v>
      </c>
      <c r="F9" s="63"/>
      <c r="G9" s="63"/>
      <c r="H9" s="63"/>
      <c r="I9" s="63"/>
    </row>
    <row r="10" spans="1:9" x14ac:dyDescent="0.2">
      <c r="A10" s="79" t="str">
        <f>'Variante 2'!B7</f>
        <v>Variante 2 - Auflastberme</v>
      </c>
      <c r="B10" s="71">
        <f>ROUND(('Variante 2'!F7-'Variante 0'!F7)*1.19,-4)</f>
        <v>70000</v>
      </c>
      <c r="C10" s="77">
        <f>C7+B10</f>
        <v>570000</v>
      </c>
      <c r="D10" s="66" t="s">
        <v>253</v>
      </c>
      <c r="E10" s="71" t="s">
        <v>253</v>
      </c>
      <c r="F10" s="63"/>
      <c r="G10" s="63"/>
      <c r="H10" s="63"/>
      <c r="I10" s="63"/>
    </row>
    <row r="11" spans="1:9" x14ac:dyDescent="0.2">
      <c r="A11" s="79" t="str">
        <f>'Variante A'!B7</f>
        <v>Variante A - Stirnwand</v>
      </c>
      <c r="B11" s="71">
        <f>ROUND('Variante A'!F7*1.19,-4)</f>
        <v>210000</v>
      </c>
      <c r="C11" s="77">
        <f>C7+B11</f>
        <v>710000</v>
      </c>
      <c r="D11" s="66">
        <f>C11+D7</f>
        <v>830000</v>
      </c>
      <c r="E11" s="71">
        <f>E8+B11</f>
        <v>780000</v>
      </c>
      <c r="F11" s="63"/>
      <c r="G11" s="63"/>
      <c r="H11" s="63"/>
      <c r="I11" s="63"/>
    </row>
    <row r="12" spans="1:9" x14ac:dyDescent="0.2">
      <c r="A12" s="79" t="str">
        <f>'Varinate B1 ohne Berme'!B7</f>
        <v>Variante B1 - Flügelwand (ohne Berme)</v>
      </c>
      <c r="B12" s="71">
        <f>ROUND('Varinate B1 ohne Berme'!F7*1.19,-3)</f>
        <v>180000</v>
      </c>
      <c r="C12" s="77">
        <f>C7+B12</f>
        <v>680000</v>
      </c>
      <c r="D12" s="66">
        <f>C12+D7</f>
        <v>800000</v>
      </c>
      <c r="E12" s="72">
        <f>E8+B12</f>
        <v>750000</v>
      </c>
      <c r="F12" s="63"/>
      <c r="G12" s="63"/>
      <c r="H12" s="63"/>
      <c r="I12" s="63"/>
    </row>
    <row r="13" spans="1:9" x14ac:dyDescent="0.2">
      <c r="A13" s="79" t="str">
        <f>'Variante B'!B7</f>
        <v>Variante B - Flügelwand (mit Berme)</v>
      </c>
      <c r="B13" s="71">
        <f>ROUND('Variante B'!F7*1.19,-4)</f>
        <v>220000</v>
      </c>
      <c r="C13" s="77" t="s">
        <v>253</v>
      </c>
      <c r="D13" s="66" t="s">
        <v>253</v>
      </c>
      <c r="E13" s="71">
        <f>E8+B13</f>
        <v>790000</v>
      </c>
      <c r="F13" s="63"/>
      <c r="G13" s="63"/>
      <c r="H13" s="63"/>
      <c r="I13" s="63"/>
    </row>
    <row r="14" spans="1:9" x14ac:dyDescent="0.2">
      <c r="A14" s="79" t="str">
        <f>'Variante C '!B7</f>
        <v>Variante C - Flügelwand Spundwand (mit Berme)</v>
      </c>
      <c r="B14" s="71">
        <f>ROUND('Variante C '!F7*1.19,-4)</f>
        <v>240000</v>
      </c>
      <c r="C14" s="77" t="s">
        <v>253</v>
      </c>
      <c r="D14" s="66" t="s">
        <v>253</v>
      </c>
      <c r="E14" s="71">
        <f>E8+B14</f>
        <v>810000</v>
      </c>
      <c r="F14" s="63"/>
      <c r="G14" s="63"/>
      <c r="H14" s="63"/>
      <c r="I14" s="63"/>
    </row>
    <row r="15" spans="1:9" x14ac:dyDescent="0.2">
      <c r="A15" s="79" t="str">
        <f>'Variante C1 ohne Berme'!B7</f>
        <v>Variante C1 - Flügelwand Spundwand (ohne  Berme)</v>
      </c>
      <c r="B15" s="71">
        <f>ROUND('Variante C1 ohne Berme'!F7*1.19,-4)</f>
        <v>200000</v>
      </c>
      <c r="C15" s="77">
        <f>B15+C7</f>
        <v>700000</v>
      </c>
      <c r="D15" s="66">
        <f>C15+D7</f>
        <v>820000</v>
      </c>
      <c r="E15" s="71">
        <f>E8+B15</f>
        <v>770000</v>
      </c>
      <c r="F15" s="63"/>
      <c r="G15" s="63"/>
      <c r="H15" s="63"/>
      <c r="I15" s="63"/>
    </row>
    <row r="16" spans="1:9" ht="15.75" thickBot="1" x14ac:dyDescent="0.25">
      <c r="A16" s="80" t="str">
        <f>'Variante D '!B7</f>
        <v>Variante D - kompakte Stirnwand, Spundwand</v>
      </c>
      <c r="B16" s="75">
        <f>ROUND('Variante D '!F7*1.19,-4)</f>
        <v>180000</v>
      </c>
      <c r="C16" s="78">
        <f>C7+B16</f>
        <v>680000</v>
      </c>
      <c r="D16" s="74">
        <f>D8+B16</f>
        <v>800000</v>
      </c>
      <c r="E16" s="75">
        <f>E8+B16</f>
        <v>750000</v>
      </c>
    </row>
    <row r="20" spans="4:4" x14ac:dyDescent="0.2">
      <c r="D20" s="87"/>
    </row>
  </sheetData>
  <scenarios current="0">
    <scenario name="Kombinatioen" locked="1" count="1" user="PON" comment="Erstellt von PON am 02.10.2018">
      <inputCells r="D8" val="380990"/>
    </scenario>
  </scenarios>
  <dataConsolidate/>
  <mergeCells count="3">
    <mergeCell ref="A5:A7"/>
    <mergeCell ref="C5:E5"/>
    <mergeCell ref="B5:B7"/>
  </mergeCells>
  <conditionalFormatting sqref="C8:E16">
    <cfRule type="colorScale" priority="1">
      <colorScale>
        <cfvo type="min"/>
        <cfvo type="percentile" val="50"/>
        <cfvo type="max"/>
        <color rgb="FF63BE7B"/>
        <color rgb="FFFFEB84"/>
        <color rgb="FFF8696B"/>
      </colorScale>
    </cfRule>
  </conditionalFormatting>
  <pageMargins left="0.70866141732283472" right="0.70866141732283472" top="0.78740157480314965" bottom="0.78740157480314965" header="0.31496062992125984" footer="0.31496062992125984"/>
  <pageSetup paperSize="9" scale="95"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I20"/>
  <sheetViews>
    <sheetView showGridLines="0" workbookViewId="0">
      <pane xSplit="2" ySplit="6" topLeftCell="C7" activePane="bottomRight" state="frozen"/>
      <selection pane="topRight"/>
      <selection pane="bottomLeft"/>
      <selection pane="bottomRight" activeCell="M12" sqref="M12"/>
    </sheetView>
  </sheetViews>
  <sheetFormatPr baseColWidth="10" defaultRowHeight="15" outlineLevelRow="3" x14ac:dyDescent="0.2"/>
  <cols>
    <col min="1" max="1" width="11.5546875" style="39"/>
    <col min="2" max="2" width="38.44140625" style="39" customWidth="1"/>
    <col min="3" max="6" width="11.5546875" style="39"/>
    <col min="7" max="9" width="0" style="39" hidden="1" customWidth="1"/>
    <col min="10" max="16384" width="11.5546875" style="39"/>
  </cols>
  <sheetData>
    <row r="2" spans="1:9" x14ac:dyDescent="0.2">
      <c r="A2" s="39" t="s">
        <v>0</v>
      </c>
      <c r="G2" s="100" t="s">
        <v>1</v>
      </c>
      <c r="H2" s="101"/>
      <c r="I2" s="101"/>
    </row>
    <row r="6" spans="1:9" x14ac:dyDescent="0.2">
      <c r="A6" s="40" t="s">
        <v>2</v>
      </c>
      <c r="B6" s="40" t="s">
        <v>3</v>
      </c>
      <c r="C6" s="40" t="s">
        <v>4</v>
      </c>
      <c r="D6" s="40" t="s">
        <v>5</v>
      </c>
      <c r="E6" s="40" t="s">
        <v>6</v>
      </c>
      <c r="F6" s="40" t="s">
        <v>7</v>
      </c>
      <c r="G6" s="40" t="s">
        <v>8</v>
      </c>
      <c r="H6" s="40" t="s">
        <v>9</v>
      </c>
      <c r="I6" s="40" t="s">
        <v>10</v>
      </c>
    </row>
    <row r="7" spans="1:9" x14ac:dyDescent="0.2">
      <c r="A7" s="41" t="s">
        <v>255</v>
      </c>
      <c r="B7" s="64" t="s">
        <v>263</v>
      </c>
      <c r="C7" s="42"/>
      <c r="D7" s="41"/>
      <c r="E7" s="43"/>
      <c r="F7" s="44">
        <f>IF((TRIM(I7)="Ja"),SUM(F8,F11,F16),0)</f>
        <v>148200</v>
      </c>
      <c r="G7" s="44">
        <f t="shared" ref="G7:G20" si="0">ROUND(ROUND((H7*F7),4),2)</f>
        <v>28158</v>
      </c>
      <c r="H7" s="61">
        <v>0.19</v>
      </c>
      <c r="I7" s="41" t="s">
        <v>12</v>
      </c>
    </row>
    <row r="8" spans="1:9" outlineLevel="1" x14ac:dyDescent="0.2">
      <c r="A8" s="45" t="s">
        <v>11</v>
      </c>
      <c r="B8" s="45" t="s">
        <v>115</v>
      </c>
      <c r="C8" s="46"/>
      <c r="D8" s="45"/>
      <c r="E8" s="47"/>
      <c r="F8" s="48">
        <f>IF((TRIM(I8)="Ja"),SUM(F9:F9),0)</f>
        <v>6000</v>
      </c>
      <c r="G8" s="48">
        <f t="shared" si="0"/>
        <v>1140</v>
      </c>
      <c r="H8" s="60">
        <v>0.19</v>
      </c>
      <c r="I8" s="45" t="s">
        <v>12</v>
      </c>
    </row>
    <row r="9" spans="1:9" outlineLevel="2" x14ac:dyDescent="0.2">
      <c r="A9" s="45" t="s">
        <v>14</v>
      </c>
      <c r="B9" s="45" t="s">
        <v>130</v>
      </c>
      <c r="C9" s="46"/>
      <c r="D9" s="45"/>
      <c r="E9" s="47"/>
      <c r="F9" s="48">
        <f>IF((TRIM(I9)="Ja"),SUM(F10:F10),0)</f>
        <v>6000</v>
      </c>
      <c r="G9" s="48">
        <f t="shared" si="0"/>
        <v>1140</v>
      </c>
      <c r="H9" s="60">
        <v>0.19</v>
      </c>
      <c r="I9" s="45" t="s">
        <v>12</v>
      </c>
    </row>
    <row r="10" spans="1:9" outlineLevel="3" x14ac:dyDescent="0.2">
      <c r="A10" s="65" t="s">
        <v>257</v>
      </c>
      <c r="B10" s="53" t="s">
        <v>248</v>
      </c>
      <c r="C10" s="54">
        <v>6</v>
      </c>
      <c r="D10" s="53" t="s">
        <v>34</v>
      </c>
      <c r="E10" s="55">
        <v>1000</v>
      </c>
      <c r="F10" s="56">
        <f>IF((TRIM(I10)="Ja"),ROUND(ROUND((C10*E10),4),2),0)</f>
        <v>6000</v>
      </c>
      <c r="G10" s="56">
        <f t="shared" si="0"/>
        <v>1140</v>
      </c>
      <c r="H10" s="58">
        <v>0.19</v>
      </c>
      <c r="I10" s="53" t="s">
        <v>12</v>
      </c>
    </row>
    <row r="11" spans="1:9" outlineLevel="1" x14ac:dyDescent="0.2">
      <c r="A11" s="45" t="s">
        <v>149</v>
      </c>
      <c r="B11" s="45" t="s">
        <v>249</v>
      </c>
      <c r="C11" s="46"/>
      <c r="D11" s="45"/>
      <c r="E11" s="47"/>
      <c r="F11" s="48">
        <f>IF((TRIM(I11)="Ja"),SUM(F12:F12),0)</f>
        <v>124800</v>
      </c>
      <c r="G11" s="48">
        <f t="shared" si="0"/>
        <v>23712</v>
      </c>
      <c r="H11" s="60">
        <v>0.19</v>
      </c>
      <c r="I11" s="45" t="s">
        <v>12</v>
      </c>
    </row>
    <row r="12" spans="1:9" outlineLevel="2" x14ac:dyDescent="0.2">
      <c r="A12" s="45" t="s">
        <v>151</v>
      </c>
      <c r="B12" s="45" t="s">
        <v>250</v>
      </c>
      <c r="C12" s="46"/>
      <c r="D12" s="45"/>
      <c r="E12" s="47"/>
      <c r="F12" s="48">
        <f>IF((TRIM(I12)="Ja"),SUM(F13:F15),0)</f>
        <v>124800</v>
      </c>
      <c r="G12" s="48">
        <f t="shared" si="0"/>
        <v>23712</v>
      </c>
      <c r="H12" s="60">
        <v>0.19</v>
      </c>
      <c r="I12" s="45" t="s">
        <v>12</v>
      </c>
    </row>
    <row r="13" spans="1:9" outlineLevel="3" x14ac:dyDescent="0.2">
      <c r="A13" s="49" t="s">
        <v>153</v>
      </c>
      <c r="B13" s="49" t="s">
        <v>251</v>
      </c>
      <c r="C13" s="50">
        <f>ROUND(6*7*7,-2)</f>
        <v>300</v>
      </c>
      <c r="D13" s="49" t="s">
        <v>45</v>
      </c>
      <c r="E13" s="51">
        <v>300</v>
      </c>
      <c r="F13" s="52">
        <f>IF((TRIM(I13)="Ja"),ROUND(ROUND((C13*E13),4),2),0)</f>
        <v>90000</v>
      </c>
      <c r="G13" s="52">
        <f t="shared" si="0"/>
        <v>17100</v>
      </c>
      <c r="H13" s="59">
        <v>0.19</v>
      </c>
      <c r="I13" s="49" t="s">
        <v>12</v>
      </c>
    </row>
    <row r="14" spans="1:9" outlineLevel="3" x14ac:dyDescent="0.2">
      <c r="A14" s="53" t="s">
        <v>155</v>
      </c>
      <c r="B14" s="86" t="s">
        <v>264</v>
      </c>
      <c r="C14" s="54">
        <f>ROUND(6*4*4*0.6*0.6,-1)</f>
        <v>30</v>
      </c>
      <c r="D14" s="53" t="s">
        <v>120</v>
      </c>
      <c r="E14" s="55">
        <v>800</v>
      </c>
      <c r="F14" s="56">
        <f>IF((TRIM(I14)="Ja"),ROUND(ROUND((C14*E14),4),2),0)</f>
        <v>24000</v>
      </c>
      <c r="G14" s="56">
        <f t="shared" si="0"/>
        <v>4560</v>
      </c>
      <c r="H14" s="58">
        <v>0.19</v>
      </c>
      <c r="I14" s="53" t="s">
        <v>12</v>
      </c>
    </row>
    <row r="15" spans="1:9" outlineLevel="3" x14ac:dyDescent="0.2">
      <c r="A15" s="49" t="s">
        <v>157</v>
      </c>
      <c r="B15" s="53" t="s">
        <v>226</v>
      </c>
      <c r="C15" s="54">
        <f>ROUND(C14*200/1000,0)</f>
        <v>6</v>
      </c>
      <c r="D15" s="86" t="s">
        <v>56</v>
      </c>
      <c r="E15" s="55">
        <v>1800</v>
      </c>
      <c r="F15" s="56">
        <f>IF((TRIM(I15)="Ja"),ROUND(ROUND((C15*E15),4),2),0)</f>
        <v>10800</v>
      </c>
      <c r="G15" s="56">
        <f>ROUND(ROUND((H15*F15),4),2)</f>
        <v>0</v>
      </c>
      <c r="H15" s="58"/>
      <c r="I15" s="86" t="s">
        <v>12</v>
      </c>
    </row>
    <row r="16" spans="1:9" outlineLevel="1" x14ac:dyDescent="0.2">
      <c r="A16" s="45" t="s">
        <v>225</v>
      </c>
      <c r="B16" s="45" t="s">
        <v>224</v>
      </c>
      <c r="C16" s="46"/>
      <c r="D16" s="45"/>
      <c r="E16" s="47"/>
      <c r="F16" s="48">
        <f>IF((TRIM(I16)="Ja"),SUM(F17:F17),0)</f>
        <v>17400</v>
      </c>
      <c r="G16" s="48">
        <f t="shared" si="0"/>
        <v>3306</v>
      </c>
      <c r="H16" s="60">
        <v>0.19</v>
      </c>
      <c r="I16" s="45" t="s">
        <v>12</v>
      </c>
    </row>
    <row r="17" spans="1:9" outlineLevel="2" x14ac:dyDescent="0.2">
      <c r="A17" s="45" t="s">
        <v>223</v>
      </c>
      <c r="B17" s="45" t="s">
        <v>222</v>
      </c>
      <c r="C17" s="46"/>
      <c r="D17" s="45"/>
      <c r="E17" s="47"/>
      <c r="F17" s="48">
        <f>IF((TRIM(I17)="Ja"),SUM(F18:F20),0)</f>
        <v>17400</v>
      </c>
      <c r="G17" s="48">
        <f t="shared" si="0"/>
        <v>3306</v>
      </c>
      <c r="H17" s="60">
        <v>0.19</v>
      </c>
      <c r="I17" s="45" t="s">
        <v>12</v>
      </c>
    </row>
    <row r="18" spans="1:9" outlineLevel="3" x14ac:dyDescent="0.2">
      <c r="A18" s="49" t="s">
        <v>221</v>
      </c>
      <c r="B18" s="49" t="s">
        <v>220</v>
      </c>
      <c r="C18" s="50">
        <f>ROUND(6*6,-1)</f>
        <v>40</v>
      </c>
      <c r="D18" s="49" t="s">
        <v>69</v>
      </c>
      <c r="E18" s="51">
        <v>300</v>
      </c>
      <c r="F18" s="52">
        <f>IF((TRIM(I18)="Ja"),ROUND(ROUND((C18*E18),4),2),0)</f>
        <v>12000</v>
      </c>
      <c r="G18" s="52">
        <f t="shared" si="0"/>
        <v>2280</v>
      </c>
      <c r="H18" s="59">
        <v>0.19</v>
      </c>
      <c r="I18" s="49" t="s">
        <v>12</v>
      </c>
    </row>
    <row r="19" spans="1:9" outlineLevel="3" x14ac:dyDescent="0.2">
      <c r="A19" s="49" t="s">
        <v>219</v>
      </c>
      <c r="B19" s="49" t="s">
        <v>218</v>
      </c>
      <c r="C19" s="50">
        <v>12</v>
      </c>
      <c r="D19" s="49" t="s">
        <v>34</v>
      </c>
      <c r="E19" s="51">
        <v>200</v>
      </c>
      <c r="F19" s="52">
        <f>IF((TRIM(I19)="Ja"),ROUND(ROUND((C19*E19),4),2),0)</f>
        <v>2400</v>
      </c>
      <c r="G19" s="52">
        <f t="shared" si="0"/>
        <v>456</v>
      </c>
      <c r="H19" s="59">
        <v>0.19</v>
      </c>
      <c r="I19" s="49" t="s">
        <v>12</v>
      </c>
    </row>
    <row r="20" spans="1:9" outlineLevel="3" x14ac:dyDescent="0.2">
      <c r="A20" s="53" t="s">
        <v>242</v>
      </c>
      <c r="B20" s="53" t="s">
        <v>256</v>
      </c>
      <c r="C20" s="54">
        <f>ROUND(C18-6*3,-1)</f>
        <v>20</v>
      </c>
      <c r="D20" s="53" t="s">
        <v>69</v>
      </c>
      <c r="E20" s="55">
        <v>150</v>
      </c>
      <c r="F20" s="56">
        <f>IF((TRIM(I20)="Ja"),ROUND(ROUND((C20*E20),4),2),0)</f>
        <v>3000</v>
      </c>
      <c r="G20" s="56">
        <f t="shared" si="0"/>
        <v>570</v>
      </c>
      <c r="H20" s="58">
        <v>0.19</v>
      </c>
      <c r="I20" s="53" t="s">
        <v>12</v>
      </c>
    </row>
  </sheetData>
  <mergeCells count="1">
    <mergeCell ref="G2:I2"/>
  </mergeCells>
  <pageMargins left="0.7" right="0.7" top="0.78740157499999996" bottom="0.78740157499999996"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I89"/>
  <sheetViews>
    <sheetView showGridLines="0" workbookViewId="0">
      <pane xSplit="2" ySplit="6" topLeftCell="C7" activePane="bottomRight" state="frozen"/>
      <selection pane="topRight"/>
      <selection pane="bottomLeft"/>
      <selection pane="bottomRight" activeCell="F7" sqref="F7"/>
    </sheetView>
  </sheetViews>
  <sheetFormatPr baseColWidth="10" defaultRowHeight="15" outlineLevelRow="3" x14ac:dyDescent="0.2"/>
  <cols>
    <col min="1" max="1" width="17" bestFit="1"/>
    <col min="2" max="2" width="40" bestFit="1"/>
    <col min="3" max="3" width="11" bestFit="1"/>
    <col min="4" max="4" width="7" bestFit="1"/>
    <col min="5" max="5" width="10" bestFit="1"/>
    <col min="6" max="6" width="14" bestFit="1"/>
    <col min="7" max="9" width="0" hidden="1" bestFit="1"/>
  </cols>
  <sheetData>
    <row r="2" spans="1:9" x14ac:dyDescent="0.2">
      <c r="A2" t="s">
        <v>0</v>
      </c>
      <c r="G2" s="100" t="s">
        <v>1</v>
      </c>
      <c r="H2" s="101"/>
      <c r="I2" s="101"/>
    </row>
    <row r="6" spans="1:9" x14ac:dyDescent="0.2">
      <c r="A6" s="1" t="s">
        <v>2</v>
      </c>
      <c r="B6" s="2" t="s">
        <v>3</v>
      </c>
      <c r="C6" s="3" t="s">
        <v>4</v>
      </c>
      <c r="D6" s="4" t="s">
        <v>5</v>
      </c>
      <c r="E6" s="5" t="s">
        <v>6</v>
      </c>
      <c r="F6" s="6" t="s">
        <v>7</v>
      </c>
      <c r="G6" s="7" t="s">
        <v>8</v>
      </c>
      <c r="H6" s="7" t="s">
        <v>9</v>
      </c>
      <c r="I6" s="7" t="s">
        <v>10</v>
      </c>
    </row>
    <row r="7" spans="1:9" x14ac:dyDescent="0.2">
      <c r="A7" s="8" t="s">
        <v>11</v>
      </c>
      <c r="B7" s="62" t="s">
        <v>254</v>
      </c>
      <c r="C7" s="9"/>
      <c r="D7" s="10"/>
      <c r="E7" s="11"/>
      <c r="F7" s="12">
        <f>IF((TRIM(I7)="Ja"),SUM(F8,F41,F56,F73,F88),0)</f>
        <v>419089</v>
      </c>
      <c r="G7" s="12">
        <f t="shared" ref="G7:G38" si="0">ROUND(ROUND((H7*F7),4),2)</f>
        <v>79626.91</v>
      </c>
      <c r="H7" s="13">
        <v>0.19</v>
      </c>
      <c r="I7" s="14" t="s">
        <v>12</v>
      </c>
    </row>
    <row r="8" spans="1:9" outlineLevel="1" x14ac:dyDescent="0.2">
      <c r="A8" s="15" t="s">
        <v>11</v>
      </c>
      <c r="B8" s="16" t="s">
        <v>13</v>
      </c>
      <c r="C8" s="17"/>
      <c r="D8" s="18"/>
      <c r="E8" s="19"/>
      <c r="F8" s="20">
        <f>IF((TRIM(I8)="Ja"),SUM(F9,F21,F28,F32),0)</f>
        <v>60135</v>
      </c>
      <c r="G8" s="20">
        <f t="shared" si="0"/>
        <v>11425.65</v>
      </c>
      <c r="H8" s="21">
        <v>0.19</v>
      </c>
      <c r="I8" s="22" t="s">
        <v>12</v>
      </c>
    </row>
    <row r="9" spans="1:9" outlineLevel="2" x14ac:dyDescent="0.2">
      <c r="A9" s="15" t="s">
        <v>14</v>
      </c>
      <c r="B9" s="16" t="s">
        <v>15</v>
      </c>
      <c r="C9" s="17"/>
      <c r="D9" s="18"/>
      <c r="E9" s="19"/>
      <c r="F9" s="20">
        <f>IF((TRIM(I9)="Ja"),SUM(F10:F20),0)</f>
        <v>32180</v>
      </c>
      <c r="G9" s="20">
        <f t="shared" si="0"/>
        <v>6114.2</v>
      </c>
      <c r="H9" s="21">
        <v>0.19</v>
      </c>
      <c r="I9" s="22" t="s">
        <v>12</v>
      </c>
    </row>
    <row r="10" spans="1:9" outlineLevel="3" x14ac:dyDescent="0.2">
      <c r="A10" s="23" t="s">
        <v>16</v>
      </c>
      <c r="B10" s="24" t="s">
        <v>17</v>
      </c>
      <c r="C10" s="25">
        <v>1</v>
      </c>
      <c r="D10" s="26" t="s">
        <v>18</v>
      </c>
      <c r="E10" s="27">
        <v>10000</v>
      </c>
      <c r="F10" s="28">
        <f t="shared" ref="F10:F20" si="1">IF((TRIM(I10)="Ja"),ROUND(ROUND((C10*E10),4),2),0)</f>
        <v>10000</v>
      </c>
      <c r="G10" s="28">
        <f t="shared" si="0"/>
        <v>1900</v>
      </c>
      <c r="H10" s="29">
        <v>0.19</v>
      </c>
      <c r="I10" s="30" t="s">
        <v>12</v>
      </c>
    </row>
    <row r="11" spans="1:9" outlineLevel="3" x14ac:dyDescent="0.2">
      <c r="A11" s="23" t="s">
        <v>19</v>
      </c>
      <c r="B11" s="24" t="s">
        <v>20</v>
      </c>
      <c r="C11" s="25">
        <v>6</v>
      </c>
      <c r="D11" s="26" t="s">
        <v>21</v>
      </c>
      <c r="E11" s="27">
        <v>1500</v>
      </c>
      <c r="F11" s="28">
        <f t="shared" si="1"/>
        <v>9000</v>
      </c>
      <c r="G11" s="28">
        <f t="shared" si="0"/>
        <v>1710</v>
      </c>
      <c r="H11" s="29">
        <v>0.19</v>
      </c>
      <c r="I11" s="30" t="s">
        <v>12</v>
      </c>
    </row>
    <row r="12" spans="1:9" outlineLevel="3" x14ac:dyDescent="0.2">
      <c r="A12" s="23" t="s">
        <v>22</v>
      </c>
      <c r="B12" s="24" t="s">
        <v>23</v>
      </c>
      <c r="C12" s="25">
        <v>1</v>
      </c>
      <c r="D12" s="26" t="s">
        <v>18</v>
      </c>
      <c r="E12" s="27">
        <v>5000</v>
      </c>
      <c r="F12" s="28">
        <f t="shared" si="1"/>
        <v>5000</v>
      </c>
      <c r="G12" s="28">
        <f t="shared" si="0"/>
        <v>950</v>
      </c>
      <c r="H12" s="29">
        <v>0.19</v>
      </c>
      <c r="I12" s="30" t="s">
        <v>12</v>
      </c>
    </row>
    <row r="13" spans="1:9" outlineLevel="3" x14ac:dyDescent="0.2">
      <c r="A13" s="23" t="s">
        <v>24</v>
      </c>
      <c r="B13" s="24" t="s">
        <v>25</v>
      </c>
      <c r="C13" s="25">
        <v>1</v>
      </c>
      <c r="D13" s="26" t="s">
        <v>18</v>
      </c>
      <c r="E13" s="27">
        <v>250</v>
      </c>
      <c r="F13" s="28">
        <f t="shared" si="1"/>
        <v>250</v>
      </c>
      <c r="G13" s="28">
        <f t="shared" si="0"/>
        <v>47.5</v>
      </c>
      <c r="H13" s="29">
        <v>0.19</v>
      </c>
      <c r="I13" s="30" t="s">
        <v>12</v>
      </c>
    </row>
    <row r="14" spans="1:9" outlineLevel="3" x14ac:dyDescent="0.2">
      <c r="A14" s="23" t="s">
        <v>26</v>
      </c>
      <c r="B14" s="24" t="s">
        <v>27</v>
      </c>
      <c r="C14" s="25">
        <v>1</v>
      </c>
      <c r="D14" s="26" t="s">
        <v>18</v>
      </c>
      <c r="E14" s="27">
        <v>800</v>
      </c>
      <c r="F14" s="28">
        <f t="shared" si="1"/>
        <v>800</v>
      </c>
      <c r="G14" s="28">
        <f t="shared" si="0"/>
        <v>152</v>
      </c>
      <c r="H14" s="29">
        <v>0.19</v>
      </c>
      <c r="I14" s="30" t="s">
        <v>12</v>
      </c>
    </row>
    <row r="15" spans="1:9" outlineLevel="3" x14ac:dyDescent="0.2">
      <c r="A15" s="23" t="s">
        <v>28</v>
      </c>
      <c r="B15" s="24" t="s">
        <v>29</v>
      </c>
      <c r="C15" s="25">
        <v>6</v>
      </c>
      <c r="D15" s="26" t="s">
        <v>21</v>
      </c>
      <c r="E15" s="27">
        <v>175</v>
      </c>
      <c r="F15" s="28">
        <f t="shared" si="1"/>
        <v>1050</v>
      </c>
      <c r="G15" s="28">
        <f t="shared" si="0"/>
        <v>199.5</v>
      </c>
      <c r="H15" s="29">
        <v>0.19</v>
      </c>
      <c r="I15" s="30" t="s">
        <v>12</v>
      </c>
    </row>
    <row r="16" spans="1:9" outlineLevel="3" x14ac:dyDescent="0.2">
      <c r="A16" s="23" t="s">
        <v>30</v>
      </c>
      <c r="B16" s="24" t="s">
        <v>31</v>
      </c>
      <c r="C16" s="25">
        <v>1</v>
      </c>
      <c r="D16" s="26" t="s">
        <v>18</v>
      </c>
      <c r="E16" s="27">
        <v>500</v>
      </c>
      <c r="F16" s="28">
        <f t="shared" si="1"/>
        <v>500</v>
      </c>
      <c r="G16" s="28">
        <f t="shared" si="0"/>
        <v>95</v>
      </c>
      <c r="H16" s="29">
        <v>0.19</v>
      </c>
      <c r="I16" s="30" t="s">
        <v>12</v>
      </c>
    </row>
    <row r="17" spans="1:9" outlineLevel="3" x14ac:dyDescent="0.2">
      <c r="A17" s="23" t="s">
        <v>32</v>
      </c>
      <c r="B17" s="24" t="s">
        <v>33</v>
      </c>
      <c r="C17" s="25">
        <v>1</v>
      </c>
      <c r="D17" s="26" t="s">
        <v>34</v>
      </c>
      <c r="E17" s="27">
        <v>2500</v>
      </c>
      <c r="F17" s="28">
        <f t="shared" si="1"/>
        <v>2500</v>
      </c>
      <c r="G17" s="28">
        <f t="shared" si="0"/>
        <v>475</v>
      </c>
      <c r="H17" s="29">
        <v>0.19</v>
      </c>
      <c r="I17" s="30" t="s">
        <v>12</v>
      </c>
    </row>
    <row r="18" spans="1:9" outlineLevel="3" x14ac:dyDescent="0.2">
      <c r="A18" s="23" t="s">
        <v>35</v>
      </c>
      <c r="B18" s="24" t="s">
        <v>36</v>
      </c>
      <c r="C18" s="25">
        <v>4</v>
      </c>
      <c r="D18" s="26" t="s">
        <v>34</v>
      </c>
      <c r="E18" s="27">
        <v>95</v>
      </c>
      <c r="F18" s="28">
        <f t="shared" si="1"/>
        <v>380</v>
      </c>
      <c r="G18" s="28">
        <f t="shared" si="0"/>
        <v>72.2</v>
      </c>
      <c r="H18" s="29">
        <v>0.19</v>
      </c>
      <c r="I18" s="30" t="s">
        <v>12</v>
      </c>
    </row>
    <row r="19" spans="1:9" outlineLevel="3" x14ac:dyDescent="0.2">
      <c r="A19" s="23" t="s">
        <v>37</v>
      </c>
      <c r="B19" s="24" t="s">
        <v>38</v>
      </c>
      <c r="C19" s="25">
        <v>1</v>
      </c>
      <c r="D19" s="26" t="s">
        <v>18</v>
      </c>
      <c r="E19" s="27">
        <v>1500</v>
      </c>
      <c r="F19" s="28">
        <f t="shared" si="1"/>
        <v>1500</v>
      </c>
      <c r="G19" s="28">
        <f t="shared" si="0"/>
        <v>285</v>
      </c>
      <c r="H19" s="29">
        <v>0.19</v>
      </c>
      <c r="I19" s="30" t="s">
        <v>12</v>
      </c>
    </row>
    <row r="20" spans="1:9" outlineLevel="3" x14ac:dyDescent="0.2">
      <c r="A20" s="31" t="s">
        <v>39</v>
      </c>
      <c r="B20" s="32" t="s">
        <v>40</v>
      </c>
      <c r="C20" s="33">
        <v>1</v>
      </c>
      <c r="D20" s="34" t="s">
        <v>18</v>
      </c>
      <c r="E20" s="35">
        <v>1200</v>
      </c>
      <c r="F20" s="36">
        <f t="shared" si="1"/>
        <v>1200</v>
      </c>
      <c r="G20" s="36">
        <f t="shared" si="0"/>
        <v>228</v>
      </c>
      <c r="H20" s="37">
        <v>0.19</v>
      </c>
      <c r="I20" s="38" t="s">
        <v>12</v>
      </c>
    </row>
    <row r="21" spans="1:9" outlineLevel="2" x14ac:dyDescent="0.2">
      <c r="A21" s="15" t="s">
        <v>41</v>
      </c>
      <c r="B21" s="16" t="s">
        <v>42</v>
      </c>
      <c r="C21" s="17"/>
      <c r="D21" s="18"/>
      <c r="E21" s="19"/>
      <c r="F21" s="20">
        <f>IF((TRIM(I21)="Ja"),SUM(F22:F27),0)</f>
        <v>13755</v>
      </c>
      <c r="G21" s="20">
        <f t="shared" si="0"/>
        <v>2613.4499999999998</v>
      </c>
      <c r="H21" s="21">
        <v>0.19</v>
      </c>
      <c r="I21" s="22" t="s">
        <v>12</v>
      </c>
    </row>
    <row r="22" spans="1:9" outlineLevel="3" x14ac:dyDescent="0.2">
      <c r="A22" s="23" t="s">
        <v>43</v>
      </c>
      <c r="B22" s="24" t="s">
        <v>44</v>
      </c>
      <c r="C22" s="25">
        <v>300</v>
      </c>
      <c r="D22" s="26" t="s">
        <v>45</v>
      </c>
      <c r="E22" s="27">
        <v>1</v>
      </c>
      <c r="F22" s="28">
        <f t="shared" ref="F22:F27" si="2">IF((TRIM(I22)="Ja"),ROUND(ROUND((C22*E22),4),2),0)</f>
        <v>300</v>
      </c>
      <c r="G22" s="28">
        <f t="shared" si="0"/>
        <v>57</v>
      </c>
      <c r="H22" s="29">
        <v>0.19</v>
      </c>
      <c r="I22" s="30" t="s">
        <v>12</v>
      </c>
    </row>
    <row r="23" spans="1:9" outlineLevel="3" x14ac:dyDescent="0.2">
      <c r="A23" s="23" t="s">
        <v>46</v>
      </c>
      <c r="B23" s="24" t="s">
        <v>47</v>
      </c>
      <c r="C23" s="25">
        <v>300</v>
      </c>
      <c r="D23" s="26" t="s">
        <v>45</v>
      </c>
      <c r="E23" s="27">
        <v>1.35</v>
      </c>
      <c r="F23" s="28">
        <f t="shared" si="2"/>
        <v>405</v>
      </c>
      <c r="G23" s="28">
        <f t="shared" si="0"/>
        <v>76.95</v>
      </c>
      <c r="H23" s="29">
        <v>0.19</v>
      </c>
      <c r="I23" s="30" t="s">
        <v>12</v>
      </c>
    </row>
    <row r="24" spans="1:9" outlineLevel="3" x14ac:dyDescent="0.2">
      <c r="A24" s="23" t="s">
        <v>48</v>
      </c>
      <c r="B24" s="24" t="s">
        <v>49</v>
      </c>
      <c r="C24" s="25">
        <v>300</v>
      </c>
      <c r="D24" s="26" t="s">
        <v>45</v>
      </c>
      <c r="E24" s="27">
        <v>10</v>
      </c>
      <c r="F24" s="28">
        <f t="shared" si="2"/>
        <v>3000</v>
      </c>
      <c r="G24" s="28">
        <f t="shared" si="0"/>
        <v>570</v>
      </c>
      <c r="H24" s="29">
        <v>0.19</v>
      </c>
      <c r="I24" s="30" t="s">
        <v>12</v>
      </c>
    </row>
    <row r="25" spans="1:9" outlineLevel="3" x14ac:dyDescent="0.2">
      <c r="A25" s="23" t="s">
        <v>50</v>
      </c>
      <c r="B25" s="24" t="s">
        <v>51</v>
      </c>
      <c r="C25" s="25">
        <v>300</v>
      </c>
      <c r="D25" s="26" t="s">
        <v>45</v>
      </c>
      <c r="E25" s="27">
        <v>7.5</v>
      </c>
      <c r="F25" s="28">
        <f t="shared" si="2"/>
        <v>2250</v>
      </c>
      <c r="G25" s="28">
        <f t="shared" si="0"/>
        <v>427.5</v>
      </c>
      <c r="H25" s="29">
        <v>0.19</v>
      </c>
      <c r="I25" s="30" t="s">
        <v>12</v>
      </c>
    </row>
    <row r="26" spans="1:9" outlineLevel="3" x14ac:dyDescent="0.2">
      <c r="A26" s="23" t="s">
        <v>52</v>
      </c>
      <c r="B26" s="24" t="s">
        <v>53</v>
      </c>
      <c r="C26" s="25">
        <v>400</v>
      </c>
      <c r="D26" s="26" t="s">
        <v>45</v>
      </c>
      <c r="E26" s="27">
        <v>15</v>
      </c>
      <c r="F26" s="28">
        <f t="shared" si="2"/>
        <v>6000</v>
      </c>
      <c r="G26" s="28">
        <f t="shared" si="0"/>
        <v>1140</v>
      </c>
      <c r="H26" s="29">
        <v>0.19</v>
      </c>
      <c r="I26" s="30" t="s">
        <v>12</v>
      </c>
    </row>
    <row r="27" spans="1:9" outlineLevel="3" x14ac:dyDescent="0.2">
      <c r="A27" s="31" t="s">
        <v>54</v>
      </c>
      <c r="B27" s="32" t="s">
        <v>55</v>
      </c>
      <c r="C27" s="33">
        <v>60</v>
      </c>
      <c r="D27" s="34" t="s">
        <v>56</v>
      </c>
      <c r="E27" s="35">
        <v>30</v>
      </c>
      <c r="F27" s="36">
        <f t="shared" si="2"/>
        <v>1800</v>
      </c>
      <c r="G27" s="36">
        <f t="shared" si="0"/>
        <v>342</v>
      </c>
      <c r="H27" s="37">
        <v>0.19</v>
      </c>
      <c r="I27" s="38" t="s">
        <v>12</v>
      </c>
    </row>
    <row r="28" spans="1:9" outlineLevel="2" x14ac:dyDescent="0.2">
      <c r="A28" s="15" t="s">
        <v>57</v>
      </c>
      <c r="B28" s="16" t="s">
        <v>58</v>
      </c>
      <c r="C28" s="17"/>
      <c r="D28" s="18"/>
      <c r="E28" s="19"/>
      <c r="F28" s="20">
        <f>IF((TRIM(I28)="Ja"),SUM(F29:F31),0)</f>
        <v>5300</v>
      </c>
      <c r="G28" s="20">
        <f t="shared" si="0"/>
        <v>1007</v>
      </c>
      <c r="H28" s="21">
        <v>0.19</v>
      </c>
      <c r="I28" s="22" t="s">
        <v>12</v>
      </c>
    </row>
    <row r="29" spans="1:9" outlineLevel="3" x14ac:dyDescent="0.2">
      <c r="A29" s="23" t="s">
        <v>59</v>
      </c>
      <c r="B29" s="24" t="s">
        <v>60</v>
      </c>
      <c r="C29" s="25">
        <v>1</v>
      </c>
      <c r="D29" s="26" t="s">
        <v>18</v>
      </c>
      <c r="E29" s="27">
        <v>1000</v>
      </c>
      <c r="F29" s="28">
        <f>IF((TRIM(I29)="Ja"),ROUND(ROUND((C29*E29),4),2),0)</f>
        <v>1000</v>
      </c>
      <c r="G29" s="28">
        <f t="shared" si="0"/>
        <v>190</v>
      </c>
      <c r="H29" s="29">
        <v>0.19</v>
      </c>
      <c r="I29" s="30" t="s">
        <v>12</v>
      </c>
    </row>
    <row r="30" spans="1:9" outlineLevel="3" x14ac:dyDescent="0.2">
      <c r="A30" s="23" t="s">
        <v>61</v>
      </c>
      <c r="B30" s="24" t="s">
        <v>62</v>
      </c>
      <c r="C30" s="25">
        <v>1</v>
      </c>
      <c r="D30" s="26" t="s">
        <v>18</v>
      </c>
      <c r="E30" s="27">
        <v>2500</v>
      </c>
      <c r="F30" s="28">
        <f>IF((TRIM(I30)="Ja"),ROUND(ROUND((C30*E30),4),2),0)</f>
        <v>2500</v>
      </c>
      <c r="G30" s="28">
        <f t="shared" si="0"/>
        <v>475</v>
      </c>
      <c r="H30" s="29">
        <v>0.19</v>
      </c>
      <c r="I30" s="30" t="s">
        <v>12</v>
      </c>
    </row>
    <row r="31" spans="1:9" outlineLevel="3" x14ac:dyDescent="0.2">
      <c r="A31" s="31" t="s">
        <v>63</v>
      </c>
      <c r="B31" s="32" t="s">
        <v>64</v>
      </c>
      <c r="C31" s="33">
        <v>6</v>
      </c>
      <c r="D31" s="34" t="s">
        <v>21</v>
      </c>
      <c r="E31" s="35">
        <v>300</v>
      </c>
      <c r="F31" s="36">
        <f>IF((TRIM(I31)="Ja"),ROUND(ROUND((C31*E31),4),2),0)</f>
        <v>1800</v>
      </c>
      <c r="G31" s="36">
        <f t="shared" si="0"/>
        <v>342</v>
      </c>
      <c r="H31" s="37">
        <v>0.19</v>
      </c>
      <c r="I31" s="38" t="s">
        <v>12</v>
      </c>
    </row>
    <row r="32" spans="1:9" outlineLevel="2" x14ac:dyDescent="0.2">
      <c r="A32" s="15" t="s">
        <v>65</v>
      </c>
      <c r="B32" s="16" t="s">
        <v>66</v>
      </c>
      <c r="C32" s="17"/>
      <c r="D32" s="18"/>
      <c r="E32" s="19"/>
      <c r="F32" s="20">
        <f>IF((TRIM(I32)="Ja"),SUM(F33:F40),0)</f>
        <v>8900</v>
      </c>
      <c r="G32" s="20">
        <f t="shared" si="0"/>
        <v>1691</v>
      </c>
      <c r="H32" s="21">
        <v>0.19</v>
      </c>
      <c r="I32" s="22" t="s">
        <v>12</v>
      </c>
    </row>
    <row r="33" spans="1:9" outlineLevel="3" x14ac:dyDescent="0.2">
      <c r="A33" s="23" t="s">
        <v>67</v>
      </c>
      <c r="B33" s="24" t="s">
        <v>68</v>
      </c>
      <c r="C33" s="25">
        <v>200</v>
      </c>
      <c r="D33" s="26" t="s">
        <v>69</v>
      </c>
      <c r="E33" s="27">
        <v>10</v>
      </c>
      <c r="F33" s="28">
        <f t="shared" ref="F33:F40" si="3">IF((TRIM(I33)="Ja"),ROUND(ROUND((C33*E33),4),2),0)</f>
        <v>2000</v>
      </c>
      <c r="G33" s="28">
        <f t="shared" si="0"/>
        <v>380</v>
      </c>
      <c r="H33" s="29">
        <v>0.19</v>
      </c>
      <c r="I33" s="30" t="s">
        <v>12</v>
      </c>
    </row>
    <row r="34" spans="1:9" outlineLevel="3" x14ac:dyDescent="0.2">
      <c r="A34" s="23" t="s">
        <v>70</v>
      </c>
      <c r="B34" s="24" t="s">
        <v>71</v>
      </c>
      <c r="C34" s="25">
        <v>200</v>
      </c>
      <c r="D34" s="26" t="s">
        <v>69</v>
      </c>
      <c r="E34" s="27">
        <v>12</v>
      </c>
      <c r="F34" s="28">
        <f t="shared" si="3"/>
        <v>2400</v>
      </c>
      <c r="G34" s="28">
        <f t="shared" si="0"/>
        <v>456</v>
      </c>
      <c r="H34" s="29">
        <v>0.19</v>
      </c>
      <c r="I34" s="30" t="s">
        <v>12</v>
      </c>
    </row>
    <row r="35" spans="1:9" outlineLevel="3" x14ac:dyDescent="0.2">
      <c r="A35" s="23" t="s">
        <v>72</v>
      </c>
      <c r="B35" s="24" t="s">
        <v>73</v>
      </c>
      <c r="C35" s="25">
        <v>100</v>
      </c>
      <c r="D35" s="26" t="s">
        <v>69</v>
      </c>
      <c r="E35" s="27">
        <v>3.5</v>
      </c>
      <c r="F35" s="28">
        <f t="shared" si="3"/>
        <v>350</v>
      </c>
      <c r="G35" s="28">
        <f t="shared" si="0"/>
        <v>66.5</v>
      </c>
      <c r="H35" s="29">
        <v>0.19</v>
      </c>
      <c r="I35" s="30" t="s">
        <v>12</v>
      </c>
    </row>
    <row r="36" spans="1:9" outlineLevel="3" x14ac:dyDescent="0.2">
      <c r="A36" s="23" t="s">
        <v>74</v>
      </c>
      <c r="B36" s="24" t="s">
        <v>75</v>
      </c>
      <c r="C36" s="25">
        <v>100</v>
      </c>
      <c r="D36" s="26" t="s">
        <v>69</v>
      </c>
      <c r="E36" s="27">
        <v>2</v>
      </c>
      <c r="F36" s="28">
        <f t="shared" si="3"/>
        <v>200</v>
      </c>
      <c r="G36" s="28">
        <f t="shared" si="0"/>
        <v>38</v>
      </c>
      <c r="H36" s="29">
        <v>0.19</v>
      </c>
      <c r="I36" s="30" t="s">
        <v>12</v>
      </c>
    </row>
    <row r="37" spans="1:9" outlineLevel="3" x14ac:dyDescent="0.2">
      <c r="A37" s="23" t="s">
        <v>76</v>
      </c>
      <c r="B37" s="24" t="s">
        <v>77</v>
      </c>
      <c r="C37" s="25">
        <v>5</v>
      </c>
      <c r="D37" s="26" t="s">
        <v>34</v>
      </c>
      <c r="E37" s="27">
        <v>140</v>
      </c>
      <c r="F37" s="28">
        <f t="shared" si="3"/>
        <v>700</v>
      </c>
      <c r="G37" s="28">
        <f t="shared" si="0"/>
        <v>133</v>
      </c>
      <c r="H37" s="29">
        <v>0.19</v>
      </c>
      <c r="I37" s="30" t="s">
        <v>12</v>
      </c>
    </row>
    <row r="38" spans="1:9" outlineLevel="3" x14ac:dyDescent="0.2">
      <c r="A38" s="23" t="s">
        <v>78</v>
      </c>
      <c r="B38" s="24" t="s">
        <v>79</v>
      </c>
      <c r="C38" s="25">
        <v>5</v>
      </c>
      <c r="D38" s="26" t="s">
        <v>34</v>
      </c>
      <c r="E38" s="27">
        <v>180</v>
      </c>
      <c r="F38" s="28">
        <f t="shared" si="3"/>
        <v>900</v>
      </c>
      <c r="G38" s="28">
        <f t="shared" si="0"/>
        <v>171</v>
      </c>
      <c r="H38" s="29">
        <v>0.19</v>
      </c>
      <c r="I38" s="30" t="s">
        <v>12</v>
      </c>
    </row>
    <row r="39" spans="1:9" outlineLevel="3" x14ac:dyDescent="0.2">
      <c r="A39" s="23" t="s">
        <v>80</v>
      </c>
      <c r="B39" s="24" t="s">
        <v>81</v>
      </c>
      <c r="C39" s="25">
        <v>10</v>
      </c>
      <c r="D39" s="26" t="s">
        <v>34</v>
      </c>
      <c r="E39" s="27">
        <v>160</v>
      </c>
      <c r="F39" s="28">
        <f t="shared" si="3"/>
        <v>1600</v>
      </c>
      <c r="G39" s="28">
        <f t="shared" ref="G39:G70" si="4">ROUND(ROUND((H39*F39),4),2)</f>
        <v>304</v>
      </c>
      <c r="H39" s="29">
        <v>0.19</v>
      </c>
      <c r="I39" s="30" t="s">
        <v>12</v>
      </c>
    </row>
    <row r="40" spans="1:9" outlineLevel="3" x14ac:dyDescent="0.2">
      <c r="A40" s="31" t="s">
        <v>82</v>
      </c>
      <c r="B40" s="32" t="s">
        <v>83</v>
      </c>
      <c r="C40" s="33">
        <v>3</v>
      </c>
      <c r="D40" s="34" t="s">
        <v>34</v>
      </c>
      <c r="E40" s="35">
        <v>250</v>
      </c>
      <c r="F40" s="36">
        <f t="shared" si="3"/>
        <v>750</v>
      </c>
      <c r="G40" s="36">
        <f t="shared" si="4"/>
        <v>142.5</v>
      </c>
      <c r="H40" s="37">
        <v>0.19</v>
      </c>
      <c r="I40" s="38" t="s">
        <v>12</v>
      </c>
    </row>
    <row r="41" spans="1:9" outlineLevel="1" x14ac:dyDescent="0.2">
      <c r="A41" s="15" t="s">
        <v>84</v>
      </c>
      <c r="B41" s="16" t="s">
        <v>85</v>
      </c>
      <c r="C41" s="17"/>
      <c r="D41" s="18"/>
      <c r="E41" s="19"/>
      <c r="F41" s="20">
        <f>IF((TRIM(I41)="Ja"),SUM(F42,F49),0)</f>
        <v>8750</v>
      </c>
      <c r="G41" s="20">
        <f t="shared" si="4"/>
        <v>1662.5</v>
      </c>
      <c r="H41" s="21">
        <v>0.19</v>
      </c>
      <c r="I41" s="22" t="s">
        <v>12</v>
      </c>
    </row>
    <row r="42" spans="1:9" outlineLevel="2" x14ac:dyDescent="0.2">
      <c r="A42" s="15" t="s">
        <v>86</v>
      </c>
      <c r="B42" s="16" t="s">
        <v>87</v>
      </c>
      <c r="C42" s="17"/>
      <c r="D42" s="18"/>
      <c r="E42" s="19"/>
      <c r="F42" s="20">
        <f>IF((TRIM(I42)="Ja"),SUM(F43:F48),0)</f>
        <v>6550</v>
      </c>
      <c r="G42" s="20">
        <f t="shared" si="4"/>
        <v>1244.5</v>
      </c>
      <c r="H42" s="21">
        <v>0.19</v>
      </c>
      <c r="I42" s="22" t="s">
        <v>12</v>
      </c>
    </row>
    <row r="43" spans="1:9" outlineLevel="3" x14ac:dyDescent="0.2">
      <c r="A43" s="23" t="s">
        <v>88</v>
      </c>
      <c r="B43" s="24" t="s">
        <v>89</v>
      </c>
      <c r="C43" s="25">
        <v>7000</v>
      </c>
      <c r="D43" s="26" t="s">
        <v>45</v>
      </c>
      <c r="E43" s="27">
        <v>0.1</v>
      </c>
      <c r="F43" s="28">
        <f t="shared" ref="F43:F48" si="5">IF((TRIM(I43)="Ja"),ROUND(ROUND((C43*E43),4),2),0)</f>
        <v>700</v>
      </c>
      <c r="G43" s="28">
        <f t="shared" si="4"/>
        <v>133</v>
      </c>
      <c r="H43" s="29">
        <v>0.19</v>
      </c>
      <c r="I43" s="30" t="s">
        <v>12</v>
      </c>
    </row>
    <row r="44" spans="1:9" outlineLevel="3" x14ac:dyDescent="0.2">
      <c r="A44" s="23" t="s">
        <v>90</v>
      </c>
      <c r="B44" s="24" t="s">
        <v>87</v>
      </c>
      <c r="C44" s="25">
        <v>5000</v>
      </c>
      <c r="D44" s="26" t="s">
        <v>45</v>
      </c>
      <c r="E44" s="27">
        <v>0.5</v>
      </c>
      <c r="F44" s="28">
        <f t="shared" si="5"/>
        <v>2500</v>
      </c>
      <c r="G44" s="28">
        <f t="shared" si="4"/>
        <v>475</v>
      </c>
      <c r="H44" s="29">
        <v>0.19</v>
      </c>
      <c r="I44" s="30" t="s">
        <v>12</v>
      </c>
    </row>
    <row r="45" spans="1:9" outlineLevel="3" x14ac:dyDescent="0.2">
      <c r="A45" s="23" t="s">
        <v>91</v>
      </c>
      <c r="B45" s="24" t="s">
        <v>92</v>
      </c>
      <c r="C45" s="25">
        <v>20</v>
      </c>
      <c r="D45" s="26" t="s">
        <v>34</v>
      </c>
      <c r="E45" s="27">
        <v>50</v>
      </c>
      <c r="F45" s="28">
        <f t="shared" si="5"/>
        <v>1000</v>
      </c>
      <c r="G45" s="28">
        <f t="shared" si="4"/>
        <v>190</v>
      </c>
      <c r="H45" s="29">
        <v>0.19</v>
      </c>
      <c r="I45" s="30" t="s">
        <v>12</v>
      </c>
    </row>
    <row r="46" spans="1:9" outlineLevel="3" x14ac:dyDescent="0.2">
      <c r="A46" s="23" t="s">
        <v>93</v>
      </c>
      <c r="B46" s="24" t="s">
        <v>94</v>
      </c>
      <c r="C46" s="25">
        <v>10</v>
      </c>
      <c r="D46" s="26" t="s">
        <v>34</v>
      </c>
      <c r="E46" s="27">
        <v>75</v>
      </c>
      <c r="F46" s="28">
        <f t="shared" si="5"/>
        <v>750</v>
      </c>
      <c r="G46" s="28">
        <f t="shared" si="4"/>
        <v>142.5</v>
      </c>
      <c r="H46" s="29">
        <v>0.19</v>
      </c>
      <c r="I46" s="30" t="s">
        <v>12</v>
      </c>
    </row>
    <row r="47" spans="1:9" outlineLevel="3" x14ac:dyDescent="0.2">
      <c r="A47" s="23" t="s">
        <v>95</v>
      </c>
      <c r="B47" s="24" t="s">
        <v>96</v>
      </c>
      <c r="C47" s="25">
        <v>10</v>
      </c>
      <c r="D47" s="26" t="s">
        <v>34</v>
      </c>
      <c r="E47" s="27">
        <v>100</v>
      </c>
      <c r="F47" s="28">
        <f t="shared" si="5"/>
        <v>1000</v>
      </c>
      <c r="G47" s="28">
        <f t="shared" si="4"/>
        <v>190</v>
      </c>
      <c r="H47" s="29">
        <v>0.19</v>
      </c>
      <c r="I47" s="30" t="s">
        <v>12</v>
      </c>
    </row>
    <row r="48" spans="1:9" outlineLevel="3" x14ac:dyDescent="0.2">
      <c r="A48" s="31" t="s">
        <v>97</v>
      </c>
      <c r="B48" s="32" t="s">
        <v>98</v>
      </c>
      <c r="C48" s="33">
        <v>5</v>
      </c>
      <c r="D48" s="34" t="s">
        <v>34</v>
      </c>
      <c r="E48" s="35">
        <v>120</v>
      </c>
      <c r="F48" s="36">
        <f t="shared" si="5"/>
        <v>600</v>
      </c>
      <c r="G48" s="36">
        <f t="shared" si="4"/>
        <v>114</v>
      </c>
      <c r="H48" s="37">
        <v>0.19</v>
      </c>
      <c r="I48" s="38" t="s">
        <v>12</v>
      </c>
    </row>
    <row r="49" spans="1:9" outlineLevel="2" x14ac:dyDescent="0.2">
      <c r="A49" s="15" t="s">
        <v>99</v>
      </c>
      <c r="B49" s="16" t="s">
        <v>100</v>
      </c>
      <c r="C49" s="17"/>
      <c r="D49" s="18"/>
      <c r="E49" s="19"/>
      <c r="F49" s="20">
        <f>IF((TRIM(I49)="Ja"),SUM(F50:F55),0)</f>
        <v>2200</v>
      </c>
      <c r="G49" s="20">
        <f t="shared" si="4"/>
        <v>418</v>
      </c>
      <c r="H49" s="21">
        <v>0.19</v>
      </c>
      <c r="I49" s="22" t="s">
        <v>12</v>
      </c>
    </row>
    <row r="50" spans="1:9" outlineLevel="3" x14ac:dyDescent="0.2">
      <c r="A50" s="23" t="s">
        <v>101</v>
      </c>
      <c r="B50" s="24" t="s">
        <v>102</v>
      </c>
      <c r="C50" s="25">
        <v>20</v>
      </c>
      <c r="D50" s="26" t="s">
        <v>103</v>
      </c>
      <c r="E50" s="27">
        <v>110</v>
      </c>
      <c r="F50" s="28">
        <f t="shared" ref="F50:F55" si="6">IF((TRIM(I50)="Ja"),ROUND(ROUND((C50*E50),4),2),0)</f>
        <v>2200</v>
      </c>
      <c r="G50" s="28">
        <f t="shared" si="4"/>
        <v>418</v>
      </c>
      <c r="H50" s="29">
        <v>0.19</v>
      </c>
      <c r="I50" s="30" t="s">
        <v>12</v>
      </c>
    </row>
    <row r="51" spans="1:9" outlineLevel="3" x14ac:dyDescent="0.2">
      <c r="A51" s="23" t="s">
        <v>104</v>
      </c>
      <c r="B51" s="24" t="s">
        <v>105</v>
      </c>
      <c r="C51" s="25">
        <v>1</v>
      </c>
      <c r="D51" s="26" t="s">
        <v>34</v>
      </c>
      <c r="E51" s="27"/>
      <c r="F51" s="28">
        <f t="shared" si="6"/>
        <v>0</v>
      </c>
      <c r="G51" s="28">
        <f t="shared" si="4"/>
        <v>0</v>
      </c>
      <c r="H51" s="29">
        <v>0.19</v>
      </c>
      <c r="I51" s="30" t="s">
        <v>12</v>
      </c>
    </row>
    <row r="52" spans="1:9" outlineLevel="3" x14ac:dyDescent="0.2">
      <c r="A52" s="23" t="s">
        <v>106</v>
      </c>
      <c r="B52" s="24" t="s">
        <v>107</v>
      </c>
      <c r="C52" s="25">
        <v>10</v>
      </c>
      <c r="D52" s="26" t="s">
        <v>103</v>
      </c>
      <c r="E52" s="27"/>
      <c r="F52" s="28">
        <f t="shared" si="6"/>
        <v>0</v>
      </c>
      <c r="G52" s="28">
        <f t="shared" si="4"/>
        <v>0</v>
      </c>
      <c r="H52" s="29">
        <v>0.19</v>
      </c>
      <c r="I52" s="30" t="s">
        <v>12</v>
      </c>
    </row>
    <row r="53" spans="1:9" outlineLevel="3" x14ac:dyDescent="0.2">
      <c r="A53" s="23" t="s">
        <v>108</v>
      </c>
      <c r="B53" s="24" t="s">
        <v>109</v>
      </c>
      <c r="C53" s="25">
        <v>1</v>
      </c>
      <c r="D53" s="26" t="s">
        <v>34</v>
      </c>
      <c r="E53" s="27"/>
      <c r="F53" s="28">
        <f t="shared" si="6"/>
        <v>0</v>
      </c>
      <c r="G53" s="28">
        <f t="shared" si="4"/>
        <v>0</v>
      </c>
      <c r="H53" s="29">
        <v>0.19</v>
      </c>
      <c r="I53" s="30" t="s">
        <v>12</v>
      </c>
    </row>
    <row r="54" spans="1:9" outlineLevel="3" x14ac:dyDescent="0.2">
      <c r="A54" s="23" t="s">
        <v>110</v>
      </c>
      <c r="B54" s="24" t="s">
        <v>111</v>
      </c>
      <c r="C54" s="25">
        <v>20</v>
      </c>
      <c r="D54" s="26" t="s">
        <v>103</v>
      </c>
      <c r="E54" s="27"/>
      <c r="F54" s="28">
        <f t="shared" si="6"/>
        <v>0</v>
      </c>
      <c r="G54" s="28">
        <f t="shared" si="4"/>
        <v>0</v>
      </c>
      <c r="H54" s="29">
        <v>0.19</v>
      </c>
      <c r="I54" s="30" t="s">
        <v>12</v>
      </c>
    </row>
    <row r="55" spans="1:9" outlineLevel="3" x14ac:dyDescent="0.2">
      <c r="A55" s="31" t="s">
        <v>112</v>
      </c>
      <c r="B55" s="32" t="s">
        <v>113</v>
      </c>
      <c r="C55" s="33">
        <v>1</v>
      </c>
      <c r="D55" s="34" t="s">
        <v>18</v>
      </c>
      <c r="E55" s="35"/>
      <c r="F55" s="36">
        <f t="shared" si="6"/>
        <v>0</v>
      </c>
      <c r="G55" s="36">
        <f t="shared" si="4"/>
        <v>0</v>
      </c>
      <c r="H55" s="37">
        <v>0.19</v>
      </c>
      <c r="I55" s="38" t="s">
        <v>12</v>
      </c>
    </row>
    <row r="56" spans="1:9" outlineLevel="1" x14ac:dyDescent="0.2">
      <c r="A56" s="15" t="s">
        <v>114</v>
      </c>
      <c r="B56" s="16" t="s">
        <v>115</v>
      </c>
      <c r="C56" s="17"/>
      <c r="D56" s="18"/>
      <c r="E56" s="19"/>
      <c r="F56" s="20">
        <f>IF((TRIM(I56)="Ja"),SUM(F57,F63),0)</f>
        <v>269125</v>
      </c>
      <c r="G56" s="20">
        <f t="shared" si="4"/>
        <v>51133.75</v>
      </c>
      <c r="H56" s="21">
        <v>0.19</v>
      </c>
      <c r="I56" s="22" t="s">
        <v>12</v>
      </c>
    </row>
    <row r="57" spans="1:9" outlineLevel="2" x14ac:dyDescent="0.2">
      <c r="A57" s="15" t="s">
        <v>116</v>
      </c>
      <c r="B57" s="16" t="s">
        <v>117</v>
      </c>
      <c r="C57" s="17"/>
      <c r="D57" s="18"/>
      <c r="E57" s="19"/>
      <c r="F57" s="20">
        <f>IF((TRIM(I57)="Ja"),SUM(F58:F62),0)</f>
        <v>13125</v>
      </c>
      <c r="G57" s="20">
        <f t="shared" si="4"/>
        <v>2493.75</v>
      </c>
      <c r="H57" s="21">
        <v>0.19</v>
      </c>
      <c r="I57" s="22" t="s">
        <v>12</v>
      </c>
    </row>
    <row r="58" spans="1:9" outlineLevel="3" x14ac:dyDescent="0.2">
      <c r="A58" s="23" t="s">
        <v>118</v>
      </c>
      <c r="B58" s="24" t="s">
        <v>119</v>
      </c>
      <c r="C58" s="25">
        <v>25</v>
      </c>
      <c r="D58" s="26" t="s">
        <v>120</v>
      </c>
      <c r="E58" s="27">
        <v>70</v>
      </c>
      <c r="F58" s="28">
        <f>IF((TRIM(I58)="Ja"),ROUND(ROUND((C58*E58),4),2),0)</f>
        <v>1750</v>
      </c>
      <c r="G58" s="28">
        <f t="shared" si="4"/>
        <v>332.5</v>
      </c>
      <c r="H58" s="29">
        <v>0.19</v>
      </c>
      <c r="I58" s="30" t="s">
        <v>12</v>
      </c>
    </row>
    <row r="59" spans="1:9" outlineLevel="3" x14ac:dyDescent="0.2">
      <c r="A59" s="23" t="s">
        <v>121</v>
      </c>
      <c r="B59" s="24" t="s">
        <v>122</v>
      </c>
      <c r="C59" s="25">
        <v>25</v>
      </c>
      <c r="D59" s="26" t="s">
        <v>120</v>
      </c>
      <c r="E59" s="27">
        <v>75</v>
      </c>
      <c r="F59" s="28">
        <f>IF((TRIM(I59)="Ja"),ROUND(ROUND((C59*E59),4),2),0)</f>
        <v>1875</v>
      </c>
      <c r="G59" s="28">
        <f t="shared" si="4"/>
        <v>356.25</v>
      </c>
      <c r="H59" s="29">
        <v>0.19</v>
      </c>
      <c r="I59" s="30" t="s">
        <v>12</v>
      </c>
    </row>
    <row r="60" spans="1:9" outlineLevel="3" x14ac:dyDescent="0.2">
      <c r="A60" s="23" t="s">
        <v>123</v>
      </c>
      <c r="B60" s="24" t="s">
        <v>124</v>
      </c>
      <c r="C60" s="25">
        <v>25</v>
      </c>
      <c r="D60" s="26" t="s">
        <v>120</v>
      </c>
      <c r="E60" s="27">
        <v>80</v>
      </c>
      <c r="F60" s="28">
        <f>IF((TRIM(I60)="Ja"),ROUND(ROUND((C60*E60),4),2),0)</f>
        <v>2000</v>
      </c>
      <c r="G60" s="28">
        <f t="shared" si="4"/>
        <v>380</v>
      </c>
      <c r="H60" s="29">
        <v>0.19</v>
      </c>
      <c r="I60" s="30" t="s">
        <v>12</v>
      </c>
    </row>
    <row r="61" spans="1:9" outlineLevel="3" x14ac:dyDescent="0.2">
      <c r="A61" s="23" t="s">
        <v>125</v>
      </c>
      <c r="B61" s="24" t="s">
        <v>126</v>
      </c>
      <c r="C61" s="25">
        <v>1</v>
      </c>
      <c r="D61" s="26" t="s">
        <v>18</v>
      </c>
      <c r="E61" s="27">
        <v>2500</v>
      </c>
      <c r="F61" s="28">
        <f>IF((TRIM(I61)="Ja"),ROUND(ROUND((C61*E61),4),2),0)</f>
        <v>2500</v>
      </c>
      <c r="G61" s="28">
        <f t="shared" si="4"/>
        <v>475</v>
      </c>
      <c r="H61" s="29">
        <v>0.19</v>
      </c>
      <c r="I61" s="30" t="s">
        <v>12</v>
      </c>
    </row>
    <row r="62" spans="1:9" outlineLevel="3" x14ac:dyDescent="0.2">
      <c r="A62" s="31" t="s">
        <v>127</v>
      </c>
      <c r="B62" s="32" t="s">
        <v>128</v>
      </c>
      <c r="C62" s="33">
        <v>1</v>
      </c>
      <c r="D62" s="34" t="s">
        <v>18</v>
      </c>
      <c r="E62" s="35">
        <v>5000</v>
      </c>
      <c r="F62" s="36">
        <f>IF((TRIM(I62)="Ja"),ROUND(ROUND((C62*E62),4),2),0)</f>
        <v>5000</v>
      </c>
      <c r="G62" s="36">
        <f t="shared" si="4"/>
        <v>950</v>
      </c>
      <c r="H62" s="37">
        <v>0.19</v>
      </c>
      <c r="I62" s="38" t="s">
        <v>12</v>
      </c>
    </row>
    <row r="63" spans="1:9" outlineLevel="2" x14ac:dyDescent="0.2">
      <c r="A63" s="15" t="s">
        <v>129</v>
      </c>
      <c r="B63" s="16" t="s">
        <v>130</v>
      </c>
      <c r="C63" s="17"/>
      <c r="D63" s="18"/>
      <c r="E63" s="19"/>
      <c r="F63" s="20">
        <f>IF((TRIM(I63)="Ja"),SUM(F64:F72),0)</f>
        <v>256000</v>
      </c>
      <c r="G63" s="20">
        <f t="shared" si="4"/>
        <v>48640</v>
      </c>
      <c r="H63" s="21">
        <v>0.19</v>
      </c>
      <c r="I63" s="22" t="s">
        <v>12</v>
      </c>
    </row>
    <row r="64" spans="1:9" outlineLevel="3" x14ac:dyDescent="0.2">
      <c r="A64" s="23" t="s">
        <v>131</v>
      </c>
      <c r="B64" s="24" t="s">
        <v>132</v>
      </c>
      <c r="C64" s="25">
        <v>6700</v>
      </c>
      <c r="D64" s="26" t="s">
        <v>45</v>
      </c>
      <c r="E64" s="27">
        <v>2</v>
      </c>
      <c r="F64" s="28">
        <f t="shared" ref="F64:F72" si="7">IF((TRIM(I64)="Ja"),ROUND(ROUND((C64*E64),4),2),0)</f>
        <v>13400</v>
      </c>
      <c r="G64" s="28">
        <f t="shared" si="4"/>
        <v>2546</v>
      </c>
      <c r="H64" s="29">
        <v>0.19</v>
      </c>
      <c r="I64" s="30" t="s">
        <v>12</v>
      </c>
    </row>
    <row r="65" spans="1:9" outlineLevel="3" x14ac:dyDescent="0.2">
      <c r="A65" s="23" t="s">
        <v>133</v>
      </c>
      <c r="B65" s="24" t="s">
        <v>134</v>
      </c>
      <c r="C65" s="25">
        <v>500</v>
      </c>
      <c r="D65" s="26" t="s">
        <v>120</v>
      </c>
      <c r="E65" s="27">
        <v>30</v>
      </c>
      <c r="F65" s="28">
        <f t="shared" si="7"/>
        <v>15000</v>
      </c>
      <c r="G65" s="28">
        <f t="shared" si="4"/>
        <v>2850</v>
      </c>
      <c r="H65" s="29">
        <v>0.19</v>
      </c>
      <c r="I65" s="30" t="s">
        <v>12</v>
      </c>
    </row>
    <row r="66" spans="1:9" outlineLevel="3" x14ac:dyDescent="0.2">
      <c r="A66" s="23" t="s">
        <v>135</v>
      </c>
      <c r="B66" s="24" t="s">
        <v>136</v>
      </c>
      <c r="C66" s="25">
        <v>6700</v>
      </c>
      <c r="D66" s="26" t="s">
        <v>45</v>
      </c>
      <c r="E66" s="27">
        <v>1</v>
      </c>
      <c r="F66" s="28">
        <f t="shared" si="7"/>
        <v>6700</v>
      </c>
      <c r="G66" s="28">
        <f t="shared" si="4"/>
        <v>1273</v>
      </c>
      <c r="H66" s="29">
        <v>0.19</v>
      </c>
      <c r="I66" s="30" t="s">
        <v>12</v>
      </c>
    </row>
    <row r="67" spans="1:9" outlineLevel="3" x14ac:dyDescent="0.2">
      <c r="A67" s="23" t="s">
        <v>137</v>
      </c>
      <c r="B67" s="24" t="s">
        <v>138</v>
      </c>
      <c r="C67" s="25">
        <v>90</v>
      </c>
      <c r="D67" s="26" t="s">
        <v>56</v>
      </c>
      <c r="E67" s="27">
        <v>110</v>
      </c>
      <c r="F67" s="28">
        <f t="shared" si="7"/>
        <v>9900</v>
      </c>
      <c r="G67" s="28">
        <f t="shared" si="4"/>
        <v>1881</v>
      </c>
      <c r="H67" s="29">
        <v>0.19</v>
      </c>
      <c r="I67" s="30" t="s">
        <v>12</v>
      </c>
    </row>
    <row r="68" spans="1:9" outlineLevel="3" x14ac:dyDescent="0.2">
      <c r="A68" s="23" t="s">
        <v>139</v>
      </c>
      <c r="B68" s="24" t="s">
        <v>140</v>
      </c>
      <c r="C68" s="25">
        <v>1000</v>
      </c>
      <c r="D68" s="26" t="s">
        <v>120</v>
      </c>
      <c r="E68" s="27">
        <v>11</v>
      </c>
      <c r="F68" s="28">
        <f t="shared" si="7"/>
        <v>11000</v>
      </c>
      <c r="G68" s="28">
        <f t="shared" si="4"/>
        <v>2090</v>
      </c>
      <c r="H68" s="29">
        <v>0.19</v>
      </c>
      <c r="I68" s="30" t="s">
        <v>12</v>
      </c>
    </row>
    <row r="69" spans="1:9" outlineLevel="3" x14ac:dyDescent="0.2">
      <c r="A69" s="23" t="s">
        <v>141</v>
      </c>
      <c r="B69" s="24" t="s">
        <v>142</v>
      </c>
      <c r="C69" s="25">
        <v>10000</v>
      </c>
      <c r="D69" s="26" t="s">
        <v>120</v>
      </c>
      <c r="E69" s="27">
        <v>4</v>
      </c>
      <c r="F69" s="28">
        <f t="shared" si="7"/>
        <v>40000</v>
      </c>
      <c r="G69" s="28">
        <f t="shared" si="4"/>
        <v>7600</v>
      </c>
      <c r="H69" s="29">
        <v>0.19</v>
      </c>
      <c r="I69" s="30" t="s">
        <v>12</v>
      </c>
    </row>
    <row r="70" spans="1:9" outlineLevel="3" x14ac:dyDescent="0.2">
      <c r="A70" s="23" t="s">
        <v>143</v>
      </c>
      <c r="B70" s="24" t="s">
        <v>144</v>
      </c>
      <c r="C70" s="25">
        <v>10000</v>
      </c>
      <c r="D70" s="26" t="s">
        <v>120</v>
      </c>
      <c r="E70" s="27">
        <v>8.5</v>
      </c>
      <c r="F70" s="28">
        <f t="shared" si="7"/>
        <v>85000</v>
      </c>
      <c r="G70" s="28">
        <f t="shared" si="4"/>
        <v>16150</v>
      </c>
      <c r="H70" s="29">
        <v>0.19</v>
      </c>
      <c r="I70" s="30" t="s">
        <v>12</v>
      </c>
    </row>
    <row r="71" spans="1:9" outlineLevel="3" x14ac:dyDescent="0.2">
      <c r="A71" s="23" t="s">
        <v>145</v>
      </c>
      <c r="B71" s="24" t="s">
        <v>146</v>
      </c>
      <c r="C71" s="25">
        <v>10000</v>
      </c>
      <c r="D71" s="26" t="s">
        <v>120</v>
      </c>
      <c r="E71" s="27">
        <v>5</v>
      </c>
      <c r="F71" s="28">
        <f t="shared" si="7"/>
        <v>50000</v>
      </c>
      <c r="G71" s="28">
        <f t="shared" ref="G71:G87" si="8">ROUND(ROUND((H71*F71),4),2)</f>
        <v>9500</v>
      </c>
      <c r="H71" s="29">
        <v>0.19</v>
      </c>
      <c r="I71" s="30" t="s">
        <v>12</v>
      </c>
    </row>
    <row r="72" spans="1:9" outlineLevel="3" x14ac:dyDescent="0.2">
      <c r="A72" s="31" t="s">
        <v>147</v>
      </c>
      <c r="B72" s="32" t="s">
        <v>148</v>
      </c>
      <c r="C72" s="33">
        <v>10000</v>
      </c>
      <c r="D72" s="34" t="s">
        <v>45</v>
      </c>
      <c r="E72" s="35">
        <v>2.5</v>
      </c>
      <c r="F72" s="36">
        <f t="shared" si="7"/>
        <v>25000</v>
      </c>
      <c r="G72" s="36">
        <f t="shared" si="8"/>
        <v>4750</v>
      </c>
      <c r="H72" s="37">
        <v>0.19</v>
      </c>
      <c r="I72" s="38" t="s">
        <v>12</v>
      </c>
    </row>
    <row r="73" spans="1:9" outlineLevel="1" x14ac:dyDescent="0.2">
      <c r="A73" s="15" t="s">
        <v>149</v>
      </c>
      <c r="B73" s="16" t="s">
        <v>150</v>
      </c>
      <c r="C73" s="17"/>
      <c r="D73" s="18"/>
      <c r="E73" s="19"/>
      <c r="F73" s="20">
        <f>IF((TRIM(I73)="Ja"),SUM(F74,F80,F85),0)</f>
        <v>42980</v>
      </c>
      <c r="G73" s="20">
        <f t="shared" si="8"/>
        <v>8166.2</v>
      </c>
      <c r="H73" s="21">
        <v>0.19</v>
      </c>
      <c r="I73" s="22" t="s">
        <v>12</v>
      </c>
    </row>
    <row r="74" spans="1:9" outlineLevel="2" x14ac:dyDescent="0.2">
      <c r="A74" s="15" t="s">
        <v>151</v>
      </c>
      <c r="B74" s="16" t="s">
        <v>152</v>
      </c>
      <c r="C74" s="17"/>
      <c r="D74" s="18"/>
      <c r="E74" s="19"/>
      <c r="F74" s="20">
        <f>IF((TRIM(I74)="Ja"),SUM(F75:F79),0)</f>
        <v>25680</v>
      </c>
      <c r="G74" s="20">
        <f t="shared" si="8"/>
        <v>4879.2</v>
      </c>
      <c r="H74" s="21">
        <v>0.19</v>
      </c>
      <c r="I74" s="22" t="s">
        <v>12</v>
      </c>
    </row>
    <row r="75" spans="1:9" outlineLevel="3" x14ac:dyDescent="0.2">
      <c r="A75" s="23" t="s">
        <v>153</v>
      </c>
      <c r="B75" s="24" t="s">
        <v>154</v>
      </c>
      <c r="C75" s="25">
        <v>300</v>
      </c>
      <c r="D75" s="26" t="s">
        <v>45</v>
      </c>
      <c r="E75" s="27">
        <v>0.5</v>
      </c>
      <c r="F75" s="28">
        <f>IF((TRIM(I75)="Ja"),ROUND(ROUND((C75*E75),4),2),0)</f>
        <v>150</v>
      </c>
      <c r="G75" s="28">
        <f t="shared" si="8"/>
        <v>28.5</v>
      </c>
      <c r="H75" s="29">
        <v>0.19</v>
      </c>
      <c r="I75" s="30" t="s">
        <v>12</v>
      </c>
    </row>
    <row r="76" spans="1:9" outlineLevel="3" x14ac:dyDescent="0.2">
      <c r="A76" s="23" t="s">
        <v>155</v>
      </c>
      <c r="B76" s="24" t="s">
        <v>156</v>
      </c>
      <c r="C76" s="25">
        <v>10000</v>
      </c>
      <c r="D76" s="26" t="s">
        <v>45</v>
      </c>
      <c r="E76" s="27">
        <v>0.8</v>
      </c>
      <c r="F76" s="28">
        <f>IF((TRIM(I76)="Ja"),ROUND(ROUND((C76*E76),4),2),0)</f>
        <v>8000</v>
      </c>
      <c r="G76" s="28">
        <f t="shared" si="8"/>
        <v>1520</v>
      </c>
      <c r="H76" s="29">
        <v>0.19</v>
      </c>
      <c r="I76" s="30" t="s">
        <v>12</v>
      </c>
    </row>
    <row r="77" spans="1:9" outlineLevel="3" x14ac:dyDescent="0.2">
      <c r="A77" s="23" t="s">
        <v>157</v>
      </c>
      <c r="B77" s="24" t="s">
        <v>158</v>
      </c>
      <c r="C77" s="25">
        <v>8600</v>
      </c>
      <c r="D77" s="26" t="s">
        <v>45</v>
      </c>
      <c r="E77" s="27">
        <v>1.2</v>
      </c>
      <c r="F77" s="28">
        <f>IF((TRIM(I77)="Ja"),ROUND(ROUND((C77*E77),4),2),0)</f>
        <v>10320</v>
      </c>
      <c r="G77" s="28">
        <f t="shared" si="8"/>
        <v>1960.8</v>
      </c>
      <c r="H77" s="29">
        <v>0.19</v>
      </c>
      <c r="I77" s="30" t="s">
        <v>12</v>
      </c>
    </row>
    <row r="78" spans="1:9" outlineLevel="3" x14ac:dyDescent="0.2">
      <c r="A78" s="23" t="s">
        <v>159</v>
      </c>
      <c r="B78" s="24" t="s">
        <v>160</v>
      </c>
      <c r="C78" s="25">
        <v>300</v>
      </c>
      <c r="D78" s="26" t="s">
        <v>45</v>
      </c>
      <c r="E78" s="27">
        <v>0.7</v>
      </c>
      <c r="F78" s="28">
        <f>IF((TRIM(I78)="Ja"),ROUND(ROUND((C78*E78),4),2),0)</f>
        <v>210</v>
      </c>
      <c r="G78" s="28">
        <f t="shared" si="8"/>
        <v>39.9</v>
      </c>
      <c r="H78" s="29">
        <v>0.19</v>
      </c>
      <c r="I78" s="30" t="s">
        <v>12</v>
      </c>
    </row>
    <row r="79" spans="1:9" outlineLevel="3" x14ac:dyDescent="0.2">
      <c r="A79" s="31" t="s">
        <v>161</v>
      </c>
      <c r="B79" s="32" t="s">
        <v>162</v>
      </c>
      <c r="C79" s="33">
        <v>10000</v>
      </c>
      <c r="D79" s="34" t="s">
        <v>45</v>
      </c>
      <c r="E79" s="35">
        <v>0.7</v>
      </c>
      <c r="F79" s="36">
        <f>IF((TRIM(I79)="Ja"),ROUND(ROUND((C79*E79),4),2),0)</f>
        <v>7000</v>
      </c>
      <c r="G79" s="36">
        <f t="shared" si="8"/>
        <v>1330</v>
      </c>
      <c r="H79" s="37">
        <v>0.19</v>
      </c>
      <c r="I79" s="38" t="s">
        <v>12</v>
      </c>
    </row>
    <row r="80" spans="1:9" outlineLevel="2" x14ac:dyDescent="0.2">
      <c r="A80" s="15" t="s">
        <v>163</v>
      </c>
      <c r="B80" s="16" t="s">
        <v>164</v>
      </c>
      <c r="C80" s="17"/>
      <c r="D80" s="18"/>
      <c r="E80" s="19"/>
      <c r="F80" s="20">
        <f>IF((TRIM(I80)="Ja"),SUM(F81:F84),0)</f>
        <v>7120</v>
      </c>
      <c r="G80" s="20">
        <f t="shared" si="8"/>
        <v>1352.8</v>
      </c>
      <c r="H80" s="21">
        <v>0.19</v>
      </c>
      <c r="I80" s="22" t="s">
        <v>12</v>
      </c>
    </row>
    <row r="81" spans="1:9" outlineLevel="3" x14ac:dyDescent="0.2">
      <c r="A81" s="23" t="s">
        <v>165</v>
      </c>
      <c r="B81" s="24" t="s">
        <v>166</v>
      </c>
      <c r="C81" s="25">
        <v>600</v>
      </c>
      <c r="D81" s="26" t="s">
        <v>45</v>
      </c>
      <c r="E81" s="27">
        <v>0.15</v>
      </c>
      <c r="F81" s="28">
        <f>IF((TRIM(I81)="Ja"),ROUND(ROUND((C81*E81),4),2),0)</f>
        <v>90</v>
      </c>
      <c r="G81" s="28">
        <f t="shared" si="8"/>
        <v>17.100000000000001</v>
      </c>
      <c r="H81" s="29">
        <v>0.19</v>
      </c>
      <c r="I81" s="30" t="s">
        <v>12</v>
      </c>
    </row>
    <row r="82" spans="1:9" outlineLevel="3" x14ac:dyDescent="0.2">
      <c r="A82" s="23" t="s">
        <v>167</v>
      </c>
      <c r="B82" s="24" t="s">
        <v>168</v>
      </c>
      <c r="C82" s="25">
        <v>600</v>
      </c>
      <c r="D82" s="26" t="s">
        <v>45</v>
      </c>
      <c r="E82" s="27">
        <v>0.05</v>
      </c>
      <c r="F82" s="28">
        <f>IF((TRIM(I82)="Ja"),ROUND(ROUND((C82*E82),4),2),0)</f>
        <v>30</v>
      </c>
      <c r="G82" s="28">
        <f t="shared" si="8"/>
        <v>5.7</v>
      </c>
      <c r="H82" s="29">
        <v>0.19</v>
      </c>
      <c r="I82" s="30" t="s">
        <v>12</v>
      </c>
    </row>
    <row r="83" spans="1:9" outlineLevel="3" x14ac:dyDescent="0.2">
      <c r="A83" s="23" t="s">
        <v>169</v>
      </c>
      <c r="B83" s="24" t="s">
        <v>170</v>
      </c>
      <c r="C83" s="25">
        <v>20000</v>
      </c>
      <c r="D83" s="26" t="s">
        <v>45</v>
      </c>
      <c r="E83" s="27">
        <v>0.25</v>
      </c>
      <c r="F83" s="28">
        <f>IF((TRIM(I83)="Ja"),ROUND(ROUND((C83*E83),4),2),0)</f>
        <v>5000</v>
      </c>
      <c r="G83" s="28">
        <f t="shared" si="8"/>
        <v>950</v>
      </c>
      <c r="H83" s="29">
        <v>0.19</v>
      </c>
      <c r="I83" s="30" t="s">
        <v>12</v>
      </c>
    </row>
    <row r="84" spans="1:9" outlineLevel="3" x14ac:dyDescent="0.2">
      <c r="A84" s="31" t="s">
        <v>171</v>
      </c>
      <c r="B84" s="32" t="s">
        <v>172</v>
      </c>
      <c r="C84" s="33">
        <v>20000</v>
      </c>
      <c r="D84" s="34" t="s">
        <v>45</v>
      </c>
      <c r="E84" s="35">
        <v>0.1</v>
      </c>
      <c r="F84" s="36">
        <f>IF((TRIM(I84)="Ja"),ROUND(ROUND((C84*E84),4),2),0)</f>
        <v>2000</v>
      </c>
      <c r="G84" s="36">
        <f t="shared" si="8"/>
        <v>380</v>
      </c>
      <c r="H84" s="37">
        <v>0.19</v>
      </c>
      <c r="I84" s="38" t="s">
        <v>12</v>
      </c>
    </row>
    <row r="85" spans="1:9" outlineLevel="2" x14ac:dyDescent="0.2">
      <c r="A85" s="15" t="s">
        <v>173</v>
      </c>
      <c r="B85" s="16" t="s">
        <v>174</v>
      </c>
      <c r="C85" s="17"/>
      <c r="D85" s="18"/>
      <c r="E85" s="19"/>
      <c r="F85" s="20">
        <f>IF((TRIM(I85)="Ja"),SUM(F86:F87),0)</f>
        <v>10180</v>
      </c>
      <c r="G85" s="20">
        <f t="shared" si="8"/>
        <v>1934.2</v>
      </c>
      <c r="H85" s="21">
        <v>0.19</v>
      </c>
      <c r="I85" s="22" t="s">
        <v>12</v>
      </c>
    </row>
    <row r="86" spans="1:9" outlineLevel="3" x14ac:dyDescent="0.2">
      <c r="A86" s="23" t="s">
        <v>175</v>
      </c>
      <c r="B86" s="24" t="s">
        <v>166</v>
      </c>
      <c r="C86" s="25">
        <v>1200</v>
      </c>
      <c r="D86" s="26" t="s">
        <v>45</v>
      </c>
      <c r="E86" s="27">
        <v>0.15</v>
      </c>
      <c r="F86" s="28">
        <f>IF((TRIM(I86)="Ja"),ROUND(ROUND((C86*E86),4),2),0)</f>
        <v>180</v>
      </c>
      <c r="G86" s="28">
        <f t="shared" si="8"/>
        <v>34.200000000000003</v>
      </c>
      <c r="H86" s="29">
        <v>0.19</v>
      </c>
      <c r="I86" s="30" t="s">
        <v>12</v>
      </c>
    </row>
    <row r="87" spans="1:9" outlineLevel="3" x14ac:dyDescent="0.2">
      <c r="A87" s="31" t="s">
        <v>176</v>
      </c>
      <c r="B87" s="32" t="s">
        <v>170</v>
      </c>
      <c r="C87" s="33">
        <v>40000</v>
      </c>
      <c r="D87" s="34" t="s">
        <v>45</v>
      </c>
      <c r="E87" s="35">
        <v>0.25</v>
      </c>
      <c r="F87" s="36">
        <f>IF((TRIM(I87)="Ja"),ROUND(ROUND((C87*E87),4),2),0)</f>
        <v>10000</v>
      </c>
      <c r="G87" s="36">
        <f t="shared" si="8"/>
        <v>1900</v>
      </c>
      <c r="H87" s="37">
        <v>0.19</v>
      </c>
      <c r="I87" s="38" t="s">
        <v>12</v>
      </c>
    </row>
    <row r="88" spans="1:9" s="39" customFormat="1" outlineLevel="3" x14ac:dyDescent="0.2">
      <c r="A88" s="45" t="s">
        <v>265</v>
      </c>
      <c r="B88" s="88" t="s">
        <v>268</v>
      </c>
      <c r="C88" s="46"/>
      <c r="D88" s="46"/>
      <c r="E88" s="46"/>
      <c r="F88" s="46">
        <f>F89</f>
        <v>38099</v>
      </c>
      <c r="G88" s="52">
        <f>ROUND(ROUND((H88*F88),4),2)</f>
        <v>0</v>
      </c>
      <c r="H88" s="59"/>
      <c r="I88" s="49"/>
    </row>
    <row r="89" spans="1:9" s="39" customFormat="1" ht="15" customHeight="1" outlineLevel="3" x14ac:dyDescent="0.2">
      <c r="A89" s="89" t="s">
        <v>267</v>
      </c>
      <c r="B89" s="90" t="s">
        <v>266</v>
      </c>
      <c r="C89" s="91">
        <v>10</v>
      </c>
      <c r="D89" s="90" t="s">
        <v>269</v>
      </c>
      <c r="E89" s="55">
        <f>F73+F41+F8+F56</f>
        <v>380990</v>
      </c>
      <c r="F89" s="56">
        <f>E89*C89/100</f>
        <v>38099</v>
      </c>
      <c r="G89" s="56">
        <f>ROUND(ROUND((H89*F87),4),2)</f>
        <v>1900</v>
      </c>
      <c r="H89" s="58">
        <v>0.19</v>
      </c>
      <c r="I89" s="53" t="s">
        <v>12</v>
      </c>
    </row>
  </sheetData>
  <mergeCells count="1">
    <mergeCell ref="G2:I2"/>
  </mergeCells>
  <pageMargins left="0.7" right="0.7" top="0.78740157499999996" bottom="0.78740157499999996" header="0.3" footer="0.3"/>
  <ignoredErrors>
    <ignoredError sqref="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twoDigitTextYear="1" numberStoredAsText="1"/>
    <ignoredError sqref="G7 F8 G8 F9 G9 F10 G10 F11 G11 F12 G12 F13 G13 F14 G14 F15 G15 F16 G16 F17 G17 F18 G18 F19 G19 F20 G20 F21 G21 F22 G22 F23 G23 F24 G24 F25 G25 F26 G26 F27 G27 F28 G28 F29 G29 F30 G30 F31 G31 F32 G32 F33 G33 F34 G34 F35 G35 F36 G36 F37 G37 F38 G38 F39 G39 F40 G40 F41 G41 F42 G42 F43 G43 F44 G44 F45 G45 F46 G46 F47 G47 F48 G48 F49 G49 F50 G50 F51 G51 F52 G52 F53 G53 F54 G54 F55 G55 F56 G56 F57 G57 F58 G58 F59 G59 F60 G60 F61 G61 F62 G62 F63 G63 F64 G64 F65 G65 F66 G66 F67 G67 F68 G68 F69 G69 F70 G70 F71 G71 F72 G72 F73 G73 F74 G74 F75 G75 F76 G76 F77 G77 F78 G78 F79 G79 F80 G80 F81 G81 F82 G82 F83 G83 F84 G84 F85 G85 F86 G86 F87 G87" formula="1" formulaRange="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I99"/>
  <sheetViews>
    <sheetView showGridLines="0" workbookViewId="0">
      <pane xSplit="2" ySplit="6" topLeftCell="C7" activePane="bottomRight" state="frozen"/>
      <selection pane="topRight"/>
      <selection pane="bottomLeft"/>
      <selection pane="bottomRight" activeCell="B103" sqref="B103"/>
    </sheetView>
  </sheetViews>
  <sheetFormatPr baseColWidth="10" defaultRowHeight="15" outlineLevelRow="3" x14ac:dyDescent="0.2"/>
  <cols>
    <col min="2" max="2" width="26.44140625" customWidth="1"/>
    <col min="7" max="9" width="0" hidden="1" customWidth="1"/>
  </cols>
  <sheetData>
    <row r="2" spans="1:9" x14ac:dyDescent="0.2">
      <c r="A2" t="s">
        <v>0</v>
      </c>
      <c r="G2" s="100" t="s">
        <v>1</v>
      </c>
      <c r="H2" s="101"/>
      <c r="I2" s="101"/>
    </row>
    <row r="6" spans="1:9" x14ac:dyDescent="0.2">
      <c r="A6" s="40" t="s">
        <v>2</v>
      </c>
      <c r="B6" s="40" t="s">
        <v>3</v>
      </c>
      <c r="C6" s="40" t="s">
        <v>4</v>
      </c>
      <c r="D6" s="40" t="s">
        <v>5</v>
      </c>
      <c r="E6" s="40" t="s">
        <v>6</v>
      </c>
      <c r="F6" s="40" t="s">
        <v>7</v>
      </c>
      <c r="G6" s="40" t="s">
        <v>8</v>
      </c>
      <c r="H6" s="40" t="s">
        <v>9</v>
      </c>
      <c r="I6" s="40" t="s">
        <v>10</v>
      </c>
    </row>
    <row r="7" spans="1:9" x14ac:dyDescent="0.2">
      <c r="A7" s="41" t="s">
        <v>84</v>
      </c>
      <c r="B7" s="41" t="s">
        <v>217</v>
      </c>
      <c r="C7" s="42"/>
      <c r="D7" s="41"/>
      <c r="E7" s="43"/>
      <c r="F7" s="44">
        <f>IF((TRIM(I7)="Ja"),SUM(F8,F41,F56,F83,F98),0)</f>
        <v>521774</v>
      </c>
      <c r="G7" s="44">
        <f t="shared" ref="G7:G38" si="0">ROUND(ROUND((H7*F7),4),2)</f>
        <v>99137.06</v>
      </c>
      <c r="H7" s="61">
        <v>0.19</v>
      </c>
      <c r="I7" s="41" t="s">
        <v>12</v>
      </c>
    </row>
    <row r="8" spans="1:9" outlineLevel="1" x14ac:dyDescent="0.2">
      <c r="A8" s="45" t="s">
        <v>11</v>
      </c>
      <c r="B8" s="45" t="s">
        <v>13</v>
      </c>
      <c r="C8" s="46"/>
      <c r="D8" s="45"/>
      <c r="E8" s="47"/>
      <c r="F8" s="48">
        <f>IF((TRIM(I8)="Ja"),SUM(F9,F21,F28,F32),0)</f>
        <v>60135</v>
      </c>
      <c r="G8" s="48">
        <f t="shared" si="0"/>
        <v>11425.65</v>
      </c>
      <c r="H8" s="60">
        <v>0.19</v>
      </c>
      <c r="I8" s="45" t="s">
        <v>12</v>
      </c>
    </row>
    <row r="9" spans="1:9" outlineLevel="2" x14ac:dyDescent="0.2">
      <c r="A9" s="45" t="s">
        <v>14</v>
      </c>
      <c r="B9" s="45" t="s">
        <v>15</v>
      </c>
      <c r="C9" s="46"/>
      <c r="D9" s="45"/>
      <c r="E9" s="47"/>
      <c r="F9" s="48">
        <f>IF((TRIM(I9)="Ja"),SUM(F10:F20),0)</f>
        <v>32180</v>
      </c>
      <c r="G9" s="48">
        <f t="shared" si="0"/>
        <v>6114.2</v>
      </c>
      <c r="H9" s="60">
        <v>0.19</v>
      </c>
      <c r="I9" s="45" t="s">
        <v>12</v>
      </c>
    </row>
    <row r="10" spans="1:9" outlineLevel="3" x14ac:dyDescent="0.2">
      <c r="A10" s="49" t="s">
        <v>16</v>
      </c>
      <c r="B10" s="49" t="s">
        <v>17</v>
      </c>
      <c r="C10" s="50">
        <v>1</v>
      </c>
      <c r="D10" s="49" t="s">
        <v>18</v>
      </c>
      <c r="E10" s="51">
        <v>10000</v>
      </c>
      <c r="F10" s="52">
        <f t="shared" ref="F10:F20" si="1">IF((TRIM(I10)="Ja"),ROUND(ROUND((C10*E10),4),2),0)</f>
        <v>10000</v>
      </c>
      <c r="G10" s="52">
        <f t="shared" si="0"/>
        <v>1900</v>
      </c>
      <c r="H10" s="59">
        <v>0.19</v>
      </c>
      <c r="I10" s="49" t="s">
        <v>12</v>
      </c>
    </row>
    <row r="11" spans="1:9" outlineLevel="3" x14ac:dyDescent="0.2">
      <c r="A11" s="49" t="s">
        <v>19</v>
      </c>
      <c r="B11" s="49" t="s">
        <v>20</v>
      </c>
      <c r="C11" s="50">
        <v>6</v>
      </c>
      <c r="D11" s="49" t="s">
        <v>21</v>
      </c>
      <c r="E11" s="51">
        <v>1500</v>
      </c>
      <c r="F11" s="52">
        <f t="shared" si="1"/>
        <v>9000</v>
      </c>
      <c r="G11" s="52">
        <f t="shared" si="0"/>
        <v>1710</v>
      </c>
      <c r="H11" s="59">
        <v>0.19</v>
      </c>
      <c r="I11" s="49" t="s">
        <v>12</v>
      </c>
    </row>
    <row r="12" spans="1:9" outlineLevel="3" x14ac:dyDescent="0.2">
      <c r="A12" s="49" t="s">
        <v>22</v>
      </c>
      <c r="B12" s="49" t="s">
        <v>23</v>
      </c>
      <c r="C12" s="50">
        <v>1</v>
      </c>
      <c r="D12" s="49" t="s">
        <v>18</v>
      </c>
      <c r="E12" s="51">
        <v>5000</v>
      </c>
      <c r="F12" s="52">
        <f t="shared" si="1"/>
        <v>5000</v>
      </c>
      <c r="G12" s="52">
        <f t="shared" si="0"/>
        <v>950</v>
      </c>
      <c r="H12" s="59">
        <v>0.19</v>
      </c>
      <c r="I12" s="49" t="s">
        <v>12</v>
      </c>
    </row>
    <row r="13" spans="1:9" outlineLevel="3" x14ac:dyDescent="0.2">
      <c r="A13" s="49" t="s">
        <v>24</v>
      </c>
      <c r="B13" s="49" t="s">
        <v>25</v>
      </c>
      <c r="C13" s="50">
        <v>1</v>
      </c>
      <c r="D13" s="49" t="s">
        <v>18</v>
      </c>
      <c r="E13" s="51">
        <v>250</v>
      </c>
      <c r="F13" s="52">
        <f t="shared" si="1"/>
        <v>250</v>
      </c>
      <c r="G13" s="52">
        <f t="shared" si="0"/>
        <v>47.5</v>
      </c>
      <c r="H13" s="59">
        <v>0.19</v>
      </c>
      <c r="I13" s="49" t="s">
        <v>12</v>
      </c>
    </row>
    <row r="14" spans="1:9" outlineLevel="3" x14ac:dyDescent="0.2">
      <c r="A14" s="49" t="s">
        <v>26</v>
      </c>
      <c r="B14" s="49" t="s">
        <v>27</v>
      </c>
      <c r="C14" s="50">
        <v>1</v>
      </c>
      <c r="D14" s="49" t="s">
        <v>18</v>
      </c>
      <c r="E14" s="51">
        <v>800</v>
      </c>
      <c r="F14" s="52">
        <f t="shared" si="1"/>
        <v>800</v>
      </c>
      <c r="G14" s="52">
        <f t="shared" si="0"/>
        <v>152</v>
      </c>
      <c r="H14" s="59">
        <v>0.19</v>
      </c>
      <c r="I14" s="49" t="s">
        <v>12</v>
      </c>
    </row>
    <row r="15" spans="1:9" outlineLevel="3" x14ac:dyDescent="0.2">
      <c r="A15" s="49" t="s">
        <v>28</v>
      </c>
      <c r="B15" s="49" t="s">
        <v>29</v>
      </c>
      <c r="C15" s="50">
        <v>6</v>
      </c>
      <c r="D15" s="49" t="s">
        <v>21</v>
      </c>
      <c r="E15" s="51">
        <v>175</v>
      </c>
      <c r="F15" s="52">
        <f t="shared" si="1"/>
        <v>1050</v>
      </c>
      <c r="G15" s="52">
        <f t="shared" si="0"/>
        <v>199.5</v>
      </c>
      <c r="H15" s="59">
        <v>0.19</v>
      </c>
      <c r="I15" s="49" t="s">
        <v>12</v>
      </c>
    </row>
    <row r="16" spans="1:9" outlineLevel="3" x14ac:dyDescent="0.2">
      <c r="A16" s="49" t="s">
        <v>30</v>
      </c>
      <c r="B16" s="49" t="s">
        <v>31</v>
      </c>
      <c r="C16" s="50">
        <v>1</v>
      </c>
      <c r="D16" s="49" t="s">
        <v>18</v>
      </c>
      <c r="E16" s="51">
        <v>500</v>
      </c>
      <c r="F16" s="52">
        <f t="shared" si="1"/>
        <v>500</v>
      </c>
      <c r="G16" s="52">
        <f t="shared" si="0"/>
        <v>95</v>
      </c>
      <c r="H16" s="59">
        <v>0.19</v>
      </c>
      <c r="I16" s="49" t="s">
        <v>12</v>
      </c>
    </row>
    <row r="17" spans="1:9" outlineLevel="3" x14ac:dyDescent="0.2">
      <c r="A17" s="49" t="s">
        <v>32</v>
      </c>
      <c r="B17" s="49" t="s">
        <v>33</v>
      </c>
      <c r="C17" s="50">
        <v>1</v>
      </c>
      <c r="D17" s="49" t="s">
        <v>34</v>
      </c>
      <c r="E17" s="51">
        <v>2500</v>
      </c>
      <c r="F17" s="52">
        <f t="shared" si="1"/>
        <v>2500</v>
      </c>
      <c r="G17" s="52">
        <f t="shared" si="0"/>
        <v>475</v>
      </c>
      <c r="H17" s="59">
        <v>0.19</v>
      </c>
      <c r="I17" s="49" t="s">
        <v>12</v>
      </c>
    </row>
    <row r="18" spans="1:9" outlineLevel="3" x14ac:dyDescent="0.2">
      <c r="A18" s="49" t="s">
        <v>35</v>
      </c>
      <c r="B18" s="49" t="s">
        <v>36</v>
      </c>
      <c r="C18" s="50">
        <v>4</v>
      </c>
      <c r="D18" s="49" t="s">
        <v>34</v>
      </c>
      <c r="E18" s="51">
        <v>95</v>
      </c>
      <c r="F18" s="52">
        <f t="shared" si="1"/>
        <v>380</v>
      </c>
      <c r="G18" s="52">
        <f t="shared" si="0"/>
        <v>72.2</v>
      </c>
      <c r="H18" s="59">
        <v>0.19</v>
      </c>
      <c r="I18" s="49" t="s">
        <v>12</v>
      </c>
    </row>
    <row r="19" spans="1:9" outlineLevel="3" x14ac:dyDescent="0.2">
      <c r="A19" s="49" t="s">
        <v>37</v>
      </c>
      <c r="B19" s="49" t="s">
        <v>38</v>
      </c>
      <c r="C19" s="50">
        <v>1</v>
      </c>
      <c r="D19" s="49" t="s">
        <v>18</v>
      </c>
      <c r="E19" s="51">
        <v>1500</v>
      </c>
      <c r="F19" s="52">
        <f t="shared" si="1"/>
        <v>1500</v>
      </c>
      <c r="G19" s="52">
        <f t="shared" si="0"/>
        <v>285</v>
      </c>
      <c r="H19" s="59">
        <v>0.19</v>
      </c>
      <c r="I19" s="49" t="s">
        <v>12</v>
      </c>
    </row>
    <row r="20" spans="1:9" outlineLevel="3" x14ac:dyDescent="0.2">
      <c r="A20" s="53" t="s">
        <v>39</v>
      </c>
      <c r="B20" s="53" t="s">
        <v>40</v>
      </c>
      <c r="C20" s="54">
        <v>1</v>
      </c>
      <c r="D20" s="53" t="s">
        <v>18</v>
      </c>
      <c r="E20" s="55">
        <v>1200</v>
      </c>
      <c r="F20" s="56">
        <f t="shared" si="1"/>
        <v>1200</v>
      </c>
      <c r="G20" s="56">
        <f t="shared" si="0"/>
        <v>228</v>
      </c>
      <c r="H20" s="58">
        <v>0.19</v>
      </c>
      <c r="I20" s="53" t="s">
        <v>12</v>
      </c>
    </row>
    <row r="21" spans="1:9" outlineLevel="2" x14ac:dyDescent="0.2">
      <c r="A21" s="45" t="s">
        <v>41</v>
      </c>
      <c r="B21" s="45" t="s">
        <v>42</v>
      </c>
      <c r="C21" s="46"/>
      <c r="D21" s="45"/>
      <c r="E21" s="47"/>
      <c r="F21" s="48">
        <f>IF((TRIM(I21)="Ja"),SUM(F22:F27),0)</f>
        <v>13755</v>
      </c>
      <c r="G21" s="48">
        <f t="shared" si="0"/>
        <v>2613.4499999999998</v>
      </c>
      <c r="H21" s="60">
        <v>0.19</v>
      </c>
      <c r="I21" s="45" t="s">
        <v>12</v>
      </c>
    </row>
    <row r="22" spans="1:9" outlineLevel="3" x14ac:dyDescent="0.2">
      <c r="A22" s="49" t="s">
        <v>43</v>
      </c>
      <c r="B22" s="49" t="s">
        <v>44</v>
      </c>
      <c r="C22" s="50">
        <v>300</v>
      </c>
      <c r="D22" s="49" t="s">
        <v>45</v>
      </c>
      <c r="E22" s="51">
        <v>1</v>
      </c>
      <c r="F22" s="52">
        <f t="shared" ref="F22:F27" si="2">IF((TRIM(I22)="Ja"),ROUND(ROUND((C22*E22),4),2),0)</f>
        <v>300</v>
      </c>
      <c r="G22" s="52">
        <f t="shared" si="0"/>
        <v>57</v>
      </c>
      <c r="H22" s="59">
        <v>0.19</v>
      </c>
      <c r="I22" s="49" t="s">
        <v>12</v>
      </c>
    </row>
    <row r="23" spans="1:9" outlineLevel="3" x14ac:dyDescent="0.2">
      <c r="A23" s="49" t="s">
        <v>46</v>
      </c>
      <c r="B23" s="49" t="s">
        <v>47</v>
      </c>
      <c r="C23" s="50">
        <v>300</v>
      </c>
      <c r="D23" s="49" t="s">
        <v>45</v>
      </c>
      <c r="E23" s="51">
        <v>1.35</v>
      </c>
      <c r="F23" s="52">
        <f t="shared" si="2"/>
        <v>405</v>
      </c>
      <c r="G23" s="52">
        <f t="shared" si="0"/>
        <v>76.95</v>
      </c>
      <c r="H23" s="59">
        <v>0.19</v>
      </c>
      <c r="I23" s="49" t="s">
        <v>12</v>
      </c>
    </row>
    <row r="24" spans="1:9" outlineLevel="3" x14ac:dyDescent="0.2">
      <c r="A24" s="49" t="s">
        <v>48</v>
      </c>
      <c r="B24" s="49" t="s">
        <v>49</v>
      </c>
      <c r="C24" s="50">
        <v>300</v>
      </c>
      <c r="D24" s="49" t="s">
        <v>45</v>
      </c>
      <c r="E24" s="51">
        <v>10</v>
      </c>
      <c r="F24" s="52">
        <f t="shared" si="2"/>
        <v>3000</v>
      </c>
      <c r="G24" s="52">
        <f t="shared" si="0"/>
        <v>570</v>
      </c>
      <c r="H24" s="59">
        <v>0.19</v>
      </c>
      <c r="I24" s="49" t="s">
        <v>12</v>
      </c>
    </row>
    <row r="25" spans="1:9" ht="22.5" outlineLevel="3" x14ac:dyDescent="0.2">
      <c r="A25" s="49" t="s">
        <v>50</v>
      </c>
      <c r="B25" s="49" t="s">
        <v>51</v>
      </c>
      <c r="C25" s="50">
        <v>300</v>
      </c>
      <c r="D25" s="49" t="s">
        <v>45</v>
      </c>
      <c r="E25" s="51">
        <v>7.5</v>
      </c>
      <c r="F25" s="52">
        <f t="shared" si="2"/>
        <v>2250</v>
      </c>
      <c r="G25" s="52">
        <f t="shared" si="0"/>
        <v>427.5</v>
      </c>
      <c r="H25" s="59">
        <v>0.19</v>
      </c>
      <c r="I25" s="49" t="s">
        <v>12</v>
      </c>
    </row>
    <row r="26" spans="1:9" outlineLevel="3" x14ac:dyDescent="0.2">
      <c r="A26" s="49" t="s">
        <v>52</v>
      </c>
      <c r="B26" s="49" t="s">
        <v>53</v>
      </c>
      <c r="C26" s="50">
        <v>400</v>
      </c>
      <c r="D26" s="49" t="s">
        <v>45</v>
      </c>
      <c r="E26" s="51">
        <v>15</v>
      </c>
      <c r="F26" s="52">
        <f t="shared" si="2"/>
        <v>6000</v>
      </c>
      <c r="G26" s="52">
        <f t="shared" si="0"/>
        <v>1140</v>
      </c>
      <c r="H26" s="59">
        <v>0.19</v>
      </c>
      <c r="I26" s="49" t="s">
        <v>12</v>
      </c>
    </row>
    <row r="27" spans="1:9" outlineLevel="3" x14ac:dyDescent="0.2">
      <c r="A27" s="53" t="s">
        <v>54</v>
      </c>
      <c r="B27" s="53" t="s">
        <v>55</v>
      </c>
      <c r="C27" s="54">
        <v>60</v>
      </c>
      <c r="D27" s="53" t="s">
        <v>56</v>
      </c>
      <c r="E27" s="55">
        <v>30</v>
      </c>
      <c r="F27" s="56">
        <f t="shared" si="2"/>
        <v>1800</v>
      </c>
      <c r="G27" s="56">
        <f t="shared" si="0"/>
        <v>342</v>
      </c>
      <c r="H27" s="58">
        <v>0.19</v>
      </c>
      <c r="I27" s="53" t="s">
        <v>12</v>
      </c>
    </row>
    <row r="28" spans="1:9" outlineLevel="2" x14ac:dyDescent="0.2">
      <c r="A28" s="45" t="s">
        <v>57</v>
      </c>
      <c r="B28" s="45" t="s">
        <v>58</v>
      </c>
      <c r="C28" s="46"/>
      <c r="D28" s="45"/>
      <c r="E28" s="47"/>
      <c r="F28" s="48">
        <f>IF((TRIM(I28)="Ja"),SUM(F29:F31),0)</f>
        <v>5300</v>
      </c>
      <c r="G28" s="48">
        <f t="shared" si="0"/>
        <v>1007</v>
      </c>
      <c r="H28" s="60">
        <v>0.19</v>
      </c>
      <c r="I28" s="45" t="s">
        <v>12</v>
      </c>
    </row>
    <row r="29" spans="1:9" outlineLevel="3" x14ac:dyDescent="0.2">
      <c r="A29" s="49" t="s">
        <v>59</v>
      </c>
      <c r="B29" s="49" t="s">
        <v>60</v>
      </c>
      <c r="C29" s="50">
        <v>1</v>
      </c>
      <c r="D29" s="49" t="s">
        <v>18</v>
      </c>
      <c r="E29" s="51">
        <v>1000</v>
      </c>
      <c r="F29" s="52">
        <f>IF((TRIM(I29)="Ja"),ROUND(ROUND((C29*E29),4),2),0)</f>
        <v>1000</v>
      </c>
      <c r="G29" s="52">
        <f t="shared" si="0"/>
        <v>190</v>
      </c>
      <c r="H29" s="59">
        <v>0.19</v>
      </c>
      <c r="I29" s="49" t="s">
        <v>12</v>
      </c>
    </row>
    <row r="30" spans="1:9" outlineLevel="3" x14ac:dyDescent="0.2">
      <c r="A30" s="49" t="s">
        <v>61</v>
      </c>
      <c r="B30" s="49" t="s">
        <v>62</v>
      </c>
      <c r="C30" s="50">
        <v>1</v>
      </c>
      <c r="D30" s="49" t="s">
        <v>18</v>
      </c>
      <c r="E30" s="51">
        <v>2500</v>
      </c>
      <c r="F30" s="52">
        <f>IF((TRIM(I30)="Ja"),ROUND(ROUND((C30*E30),4),2),0)</f>
        <v>2500</v>
      </c>
      <c r="G30" s="52">
        <f t="shared" si="0"/>
        <v>475</v>
      </c>
      <c r="H30" s="59">
        <v>0.19</v>
      </c>
      <c r="I30" s="49" t="s">
        <v>12</v>
      </c>
    </row>
    <row r="31" spans="1:9" ht="22.5" outlineLevel="3" x14ac:dyDescent="0.2">
      <c r="A31" s="53" t="s">
        <v>63</v>
      </c>
      <c r="B31" s="53" t="s">
        <v>64</v>
      </c>
      <c r="C31" s="54">
        <v>6</v>
      </c>
      <c r="D31" s="53" t="s">
        <v>21</v>
      </c>
      <c r="E31" s="55">
        <v>300</v>
      </c>
      <c r="F31" s="56">
        <f>IF((TRIM(I31)="Ja"),ROUND(ROUND((C31*E31),4),2),0)</f>
        <v>1800</v>
      </c>
      <c r="G31" s="56">
        <f t="shared" si="0"/>
        <v>342</v>
      </c>
      <c r="H31" s="58">
        <v>0.19</v>
      </c>
      <c r="I31" s="53" t="s">
        <v>12</v>
      </c>
    </row>
    <row r="32" spans="1:9" outlineLevel="2" x14ac:dyDescent="0.2">
      <c r="A32" s="45" t="s">
        <v>65</v>
      </c>
      <c r="B32" s="45" t="s">
        <v>66</v>
      </c>
      <c r="C32" s="46"/>
      <c r="D32" s="45"/>
      <c r="E32" s="47"/>
      <c r="F32" s="48">
        <f>IF((TRIM(I32)="Ja"),SUM(F33:F40),0)</f>
        <v>8900</v>
      </c>
      <c r="G32" s="48">
        <f t="shared" si="0"/>
        <v>1691</v>
      </c>
      <c r="H32" s="60">
        <v>0.19</v>
      </c>
      <c r="I32" s="45" t="s">
        <v>12</v>
      </c>
    </row>
    <row r="33" spans="1:9" outlineLevel="3" x14ac:dyDescent="0.2">
      <c r="A33" s="49" t="s">
        <v>67</v>
      </c>
      <c r="B33" s="49" t="s">
        <v>68</v>
      </c>
      <c r="C33" s="50">
        <v>200</v>
      </c>
      <c r="D33" s="49" t="s">
        <v>69</v>
      </c>
      <c r="E33" s="51">
        <v>10</v>
      </c>
      <c r="F33" s="52">
        <f t="shared" ref="F33:F40" si="3">IF((TRIM(I33)="Ja"),ROUND(ROUND((C33*E33),4),2),0)</f>
        <v>2000</v>
      </c>
      <c r="G33" s="52">
        <f t="shared" si="0"/>
        <v>380</v>
      </c>
      <c r="H33" s="59">
        <v>0.19</v>
      </c>
      <c r="I33" s="49" t="s">
        <v>12</v>
      </c>
    </row>
    <row r="34" spans="1:9" outlineLevel="3" x14ac:dyDescent="0.2">
      <c r="A34" s="49" t="s">
        <v>70</v>
      </c>
      <c r="B34" s="49" t="s">
        <v>71</v>
      </c>
      <c r="C34" s="50">
        <v>200</v>
      </c>
      <c r="D34" s="49" t="s">
        <v>69</v>
      </c>
      <c r="E34" s="51">
        <v>12</v>
      </c>
      <c r="F34" s="52">
        <f t="shared" si="3"/>
        <v>2400</v>
      </c>
      <c r="G34" s="52">
        <f t="shared" si="0"/>
        <v>456</v>
      </c>
      <c r="H34" s="59">
        <v>0.19</v>
      </c>
      <c r="I34" s="49" t="s">
        <v>12</v>
      </c>
    </row>
    <row r="35" spans="1:9" outlineLevel="3" x14ac:dyDescent="0.2">
      <c r="A35" s="49" t="s">
        <v>72</v>
      </c>
      <c r="B35" s="49" t="s">
        <v>73</v>
      </c>
      <c r="C35" s="50">
        <v>100</v>
      </c>
      <c r="D35" s="49" t="s">
        <v>69</v>
      </c>
      <c r="E35" s="51">
        <v>3.5</v>
      </c>
      <c r="F35" s="52">
        <f t="shared" si="3"/>
        <v>350</v>
      </c>
      <c r="G35" s="52">
        <f t="shared" si="0"/>
        <v>66.5</v>
      </c>
      <c r="H35" s="59">
        <v>0.19</v>
      </c>
      <c r="I35" s="49" t="s">
        <v>12</v>
      </c>
    </row>
    <row r="36" spans="1:9" outlineLevel="3" x14ac:dyDescent="0.2">
      <c r="A36" s="49" t="s">
        <v>74</v>
      </c>
      <c r="B36" s="49" t="s">
        <v>75</v>
      </c>
      <c r="C36" s="50">
        <v>100</v>
      </c>
      <c r="D36" s="49" t="s">
        <v>69</v>
      </c>
      <c r="E36" s="51">
        <v>2</v>
      </c>
      <c r="F36" s="52">
        <f t="shared" si="3"/>
        <v>200</v>
      </c>
      <c r="G36" s="52">
        <f t="shared" si="0"/>
        <v>38</v>
      </c>
      <c r="H36" s="59">
        <v>0.19</v>
      </c>
      <c r="I36" s="49" t="s">
        <v>12</v>
      </c>
    </row>
    <row r="37" spans="1:9" outlineLevel="3" x14ac:dyDescent="0.2">
      <c r="A37" s="49" t="s">
        <v>76</v>
      </c>
      <c r="B37" s="49" t="s">
        <v>77</v>
      </c>
      <c r="C37" s="50">
        <v>5</v>
      </c>
      <c r="D37" s="49" t="s">
        <v>34</v>
      </c>
      <c r="E37" s="51">
        <v>140</v>
      </c>
      <c r="F37" s="52">
        <f t="shared" si="3"/>
        <v>700</v>
      </c>
      <c r="G37" s="52">
        <f t="shared" si="0"/>
        <v>133</v>
      </c>
      <c r="H37" s="59">
        <v>0.19</v>
      </c>
      <c r="I37" s="49" t="s">
        <v>12</v>
      </c>
    </row>
    <row r="38" spans="1:9" outlineLevel="3" x14ac:dyDescent="0.2">
      <c r="A38" s="49" t="s">
        <v>78</v>
      </c>
      <c r="B38" s="49" t="s">
        <v>79</v>
      </c>
      <c r="C38" s="50">
        <v>5</v>
      </c>
      <c r="D38" s="49" t="s">
        <v>34</v>
      </c>
      <c r="E38" s="51">
        <v>180</v>
      </c>
      <c r="F38" s="52">
        <f t="shared" si="3"/>
        <v>900</v>
      </c>
      <c r="G38" s="52">
        <f t="shared" si="0"/>
        <v>171</v>
      </c>
      <c r="H38" s="59">
        <v>0.19</v>
      </c>
      <c r="I38" s="49" t="s">
        <v>12</v>
      </c>
    </row>
    <row r="39" spans="1:9" outlineLevel="3" x14ac:dyDescent="0.2">
      <c r="A39" s="49" t="s">
        <v>80</v>
      </c>
      <c r="B39" s="49" t="s">
        <v>81</v>
      </c>
      <c r="C39" s="50">
        <v>10</v>
      </c>
      <c r="D39" s="49" t="s">
        <v>34</v>
      </c>
      <c r="E39" s="51">
        <v>160</v>
      </c>
      <c r="F39" s="52">
        <f t="shared" si="3"/>
        <v>1600</v>
      </c>
      <c r="G39" s="52">
        <f t="shared" ref="G39:G70" si="4">ROUND(ROUND((H39*F39),4),2)</f>
        <v>304</v>
      </c>
      <c r="H39" s="59">
        <v>0.19</v>
      </c>
      <c r="I39" s="49" t="s">
        <v>12</v>
      </c>
    </row>
    <row r="40" spans="1:9" ht="22.5" outlineLevel="3" x14ac:dyDescent="0.2">
      <c r="A40" s="53" t="s">
        <v>82</v>
      </c>
      <c r="B40" s="53" t="s">
        <v>83</v>
      </c>
      <c r="C40" s="54">
        <v>3</v>
      </c>
      <c r="D40" s="53" t="s">
        <v>34</v>
      </c>
      <c r="E40" s="55">
        <v>250</v>
      </c>
      <c r="F40" s="56">
        <f t="shared" si="3"/>
        <v>750</v>
      </c>
      <c r="G40" s="56">
        <f t="shared" si="4"/>
        <v>142.5</v>
      </c>
      <c r="H40" s="58">
        <v>0.19</v>
      </c>
      <c r="I40" s="53" t="s">
        <v>12</v>
      </c>
    </row>
    <row r="41" spans="1:9" outlineLevel="1" x14ac:dyDescent="0.2">
      <c r="A41" s="45" t="s">
        <v>84</v>
      </c>
      <c r="B41" s="45" t="s">
        <v>85</v>
      </c>
      <c r="C41" s="46"/>
      <c r="D41" s="45"/>
      <c r="E41" s="47"/>
      <c r="F41" s="48">
        <f>IF((TRIM(I41)="Ja"),SUM(F42,F49),0)</f>
        <v>8750</v>
      </c>
      <c r="G41" s="48">
        <f t="shared" si="4"/>
        <v>1662.5</v>
      </c>
      <c r="H41" s="60">
        <v>0.19</v>
      </c>
      <c r="I41" s="45" t="s">
        <v>12</v>
      </c>
    </row>
    <row r="42" spans="1:9" outlineLevel="2" x14ac:dyDescent="0.2">
      <c r="A42" s="45" t="s">
        <v>86</v>
      </c>
      <c r="B42" s="45" t="s">
        <v>87</v>
      </c>
      <c r="C42" s="46"/>
      <c r="D42" s="45"/>
      <c r="E42" s="47"/>
      <c r="F42" s="48">
        <f>IF((TRIM(I42)="Ja"),SUM(F43:F48),0)</f>
        <v>6550</v>
      </c>
      <c r="G42" s="48">
        <f t="shared" si="4"/>
        <v>1244.5</v>
      </c>
      <c r="H42" s="60">
        <v>0.19</v>
      </c>
      <c r="I42" s="45" t="s">
        <v>12</v>
      </c>
    </row>
    <row r="43" spans="1:9" outlineLevel="3" x14ac:dyDescent="0.2">
      <c r="A43" s="49" t="s">
        <v>88</v>
      </c>
      <c r="B43" s="49" t="s">
        <v>89</v>
      </c>
      <c r="C43" s="50">
        <v>7000</v>
      </c>
      <c r="D43" s="49" t="s">
        <v>45</v>
      </c>
      <c r="E43" s="51">
        <v>0.1</v>
      </c>
      <c r="F43" s="52">
        <f t="shared" ref="F43:F48" si="5">IF((TRIM(I43)="Ja"),ROUND(ROUND((C43*E43),4),2),0)</f>
        <v>700</v>
      </c>
      <c r="G43" s="52">
        <f t="shared" si="4"/>
        <v>133</v>
      </c>
      <c r="H43" s="59">
        <v>0.19</v>
      </c>
      <c r="I43" s="49" t="s">
        <v>12</v>
      </c>
    </row>
    <row r="44" spans="1:9" outlineLevel="3" x14ac:dyDescent="0.2">
      <c r="A44" s="49" t="s">
        <v>90</v>
      </c>
      <c r="B44" s="49" t="s">
        <v>87</v>
      </c>
      <c r="C44" s="50">
        <v>5000</v>
      </c>
      <c r="D44" s="49" t="s">
        <v>45</v>
      </c>
      <c r="E44" s="51">
        <v>0.5</v>
      </c>
      <c r="F44" s="52">
        <f t="shared" si="5"/>
        <v>2500</v>
      </c>
      <c r="G44" s="52">
        <f t="shared" si="4"/>
        <v>475</v>
      </c>
      <c r="H44" s="59">
        <v>0.19</v>
      </c>
      <c r="I44" s="49" t="s">
        <v>12</v>
      </c>
    </row>
    <row r="45" spans="1:9" outlineLevel="3" x14ac:dyDescent="0.2">
      <c r="A45" s="49" t="s">
        <v>91</v>
      </c>
      <c r="B45" s="49" t="s">
        <v>92</v>
      </c>
      <c r="C45" s="50">
        <v>20</v>
      </c>
      <c r="D45" s="49" t="s">
        <v>34</v>
      </c>
      <c r="E45" s="51">
        <v>50</v>
      </c>
      <c r="F45" s="52">
        <f t="shared" si="5"/>
        <v>1000</v>
      </c>
      <c r="G45" s="52">
        <f t="shared" si="4"/>
        <v>190</v>
      </c>
      <c r="H45" s="59">
        <v>0.19</v>
      </c>
      <c r="I45" s="49" t="s">
        <v>12</v>
      </c>
    </row>
    <row r="46" spans="1:9" outlineLevel="3" x14ac:dyDescent="0.2">
      <c r="A46" s="49" t="s">
        <v>93</v>
      </c>
      <c r="B46" s="49" t="s">
        <v>94</v>
      </c>
      <c r="C46" s="50">
        <v>10</v>
      </c>
      <c r="D46" s="49" t="s">
        <v>34</v>
      </c>
      <c r="E46" s="51">
        <v>75</v>
      </c>
      <c r="F46" s="52">
        <f t="shared" si="5"/>
        <v>750</v>
      </c>
      <c r="G46" s="52">
        <f t="shared" si="4"/>
        <v>142.5</v>
      </c>
      <c r="H46" s="59">
        <v>0.19</v>
      </c>
      <c r="I46" s="49" t="s">
        <v>12</v>
      </c>
    </row>
    <row r="47" spans="1:9" outlineLevel="3" x14ac:dyDescent="0.2">
      <c r="A47" s="49" t="s">
        <v>95</v>
      </c>
      <c r="B47" s="49" t="s">
        <v>96</v>
      </c>
      <c r="C47" s="50">
        <v>10</v>
      </c>
      <c r="D47" s="49" t="s">
        <v>34</v>
      </c>
      <c r="E47" s="51">
        <v>100</v>
      </c>
      <c r="F47" s="52">
        <f t="shared" si="5"/>
        <v>1000</v>
      </c>
      <c r="G47" s="52">
        <f t="shared" si="4"/>
        <v>190</v>
      </c>
      <c r="H47" s="59">
        <v>0.19</v>
      </c>
      <c r="I47" s="49" t="s">
        <v>12</v>
      </c>
    </row>
    <row r="48" spans="1:9" outlineLevel="3" x14ac:dyDescent="0.2">
      <c r="A48" s="53" t="s">
        <v>97</v>
      </c>
      <c r="B48" s="53" t="s">
        <v>98</v>
      </c>
      <c r="C48" s="54">
        <v>5</v>
      </c>
      <c r="D48" s="53" t="s">
        <v>34</v>
      </c>
      <c r="E48" s="55">
        <v>120</v>
      </c>
      <c r="F48" s="56">
        <f t="shared" si="5"/>
        <v>600</v>
      </c>
      <c r="G48" s="56">
        <f t="shared" si="4"/>
        <v>114</v>
      </c>
      <c r="H48" s="58">
        <v>0.19</v>
      </c>
      <c r="I48" s="53" t="s">
        <v>12</v>
      </c>
    </row>
    <row r="49" spans="1:9" outlineLevel="2" x14ac:dyDescent="0.2">
      <c r="A49" s="45" t="s">
        <v>99</v>
      </c>
      <c r="B49" s="45" t="s">
        <v>100</v>
      </c>
      <c r="C49" s="46"/>
      <c r="D49" s="45"/>
      <c r="E49" s="47"/>
      <c r="F49" s="48">
        <f>IF((TRIM(I49)="Ja"),SUM(F50:F55),0)</f>
        <v>2200</v>
      </c>
      <c r="G49" s="48">
        <f t="shared" si="4"/>
        <v>418</v>
      </c>
      <c r="H49" s="60">
        <v>0.19</v>
      </c>
      <c r="I49" s="45" t="s">
        <v>12</v>
      </c>
    </row>
    <row r="50" spans="1:9" ht="22.5" outlineLevel="3" x14ac:dyDescent="0.2">
      <c r="A50" s="49" t="s">
        <v>101</v>
      </c>
      <c r="B50" s="49" t="s">
        <v>102</v>
      </c>
      <c r="C50" s="50">
        <v>20</v>
      </c>
      <c r="D50" s="49" t="s">
        <v>103</v>
      </c>
      <c r="E50" s="51">
        <v>110</v>
      </c>
      <c r="F50" s="52">
        <f t="shared" ref="F50:F55" si="6">IF((TRIM(I50)="Ja"),ROUND(ROUND((C50*E50),4),2),0)</f>
        <v>2200</v>
      </c>
      <c r="G50" s="52">
        <f t="shared" si="4"/>
        <v>418</v>
      </c>
      <c r="H50" s="59">
        <v>0.19</v>
      </c>
      <c r="I50" s="49" t="s">
        <v>12</v>
      </c>
    </row>
    <row r="51" spans="1:9" outlineLevel="3" x14ac:dyDescent="0.2">
      <c r="A51" s="49" t="s">
        <v>104</v>
      </c>
      <c r="B51" s="49" t="s">
        <v>105</v>
      </c>
      <c r="C51" s="50">
        <v>1</v>
      </c>
      <c r="D51" s="49" t="s">
        <v>34</v>
      </c>
      <c r="E51" s="51"/>
      <c r="F51" s="52">
        <f t="shared" si="6"/>
        <v>0</v>
      </c>
      <c r="G51" s="52">
        <f t="shared" si="4"/>
        <v>0</v>
      </c>
      <c r="H51" s="59">
        <v>0.19</v>
      </c>
      <c r="I51" s="49" t="s">
        <v>12</v>
      </c>
    </row>
    <row r="52" spans="1:9" outlineLevel="3" x14ac:dyDescent="0.2">
      <c r="A52" s="49" t="s">
        <v>106</v>
      </c>
      <c r="B52" s="49" t="s">
        <v>107</v>
      </c>
      <c r="C52" s="50">
        <v>10</v>
      </c>
      <c r="D52" s="49" t="s">
        <v>103</v>
      </c>
      <c r="E52" s="51"/>
      <c r="F52" s="52">
        <f t="shared" si="6"/>
        <v>0</v>
      </c>
      <c r="G52" s="52">
        <f t="shared" si="4"/>
        <v>0</v>
      </c>
      <c r="H52" s="59">
        <v>0.19</v>
      </c>
      <c r="I52" s="49" t="s">
        <v>12</v>
      </c>
    </row>
    <row r="53" spans="1:9" outlineLevel="3" x14ac:dyDescent="0.2">
      <c r="A53" s="49" t="s">
        <v>108</v>
      </c>
      <c r="B53" s="49" t="s">
        <v>109</v>
      </c>
      <c r="C53" s="50">
        <v>1</v>
      </c>
      <c r="D53" s="49" t="s">
        <v>34</v>
      </c>
      <c r="E53" s="51"/>
      <c r="F53" s="52">
        <f t="shared" si="6"/>
        <v>0</v>
      </c>
      <c r="G53" s="52">
        <f t="shared" si="4"/>
        <v>0</v>
      </c>
      <c r="H53" s="59">
        <v>0.19</v>
      </c>
      <c r="I53" s="49" t="s">
        <v>12</v>
      </c>
    </row>
    <row r="54" spans="1:9" outlineLevel="3" x14ac:dyDescent="0.2">
      <c r="A54" s="49" t="s">
        <v>110</v>
      </c>
      <c r="B54" s="49" t="s">
        <v>111</v>
      </c>
      <c r="C54" s="50">
        <v>20</v>
      </c>
      <c r="D54" s="49" t="s">
        <v>103</v>
      </c>
      <c r="E54" s="51"/>
      <c r="F54" s="52">
        <f t="shared" si="6"/>
        <v>0</v>
      </c>
      <c r="G54" s="52">
        <f t="shared" si="4"/>
        <v>0</v>
      </c>
      <c r="H54" s="59">
        <v>0.19</v>
      </c>
      <c r="I54" s="49" t="s">
        <v>12</v>
      </c>
    </row>
    <row r="55" spans="1:9" ht="22.5" outlineLevel="3" x14ac:dyDescent="0.2">
      <c r="A55" s="53" t="s">
        <v>112</v>
      </c>
      <c r="B55" s="53" t="s">
        <v>113</v>
      </c>
      <c r="C55" s="54">
        <v>1</v>
      </c>
      <c r="D55" s="53" t="s">
        <v>18</v>
      </c>
      <c r="E55" s="55"/>
      <c r="F55" s="56">
        <f t="shared" si="6"/>
        <v>0</v>
      </c>
      <c r="G55" s="56">
        <f t="shared" si="4"/>
        <v>0</v>
      </c>
      <c r="H55" s="58">
        <v>0.19</v>
      </c>
      <c r="I55" s="53" t="s">
        <v>12</v>
      </c>
    </row>
    <row r="56" spans="1:9" outlineLevel="1" x14ac:dyDescent="0.2">
      <c r="A56" s="45" t="s">
        <v>114</v>
      </c>
      <c r="B56" s="45" t="s">
        <v>115</v>
      </c>
      <c r="C56" s="46"/>
      <c r="D56" s="45"/>
      <c r="E56" s="47"/>
      <c r="F56" s="48">
        <f>IF((TRIM(I56)="Ja"),SUM(F57,F63),0)</f>
        <v>362475</v>
      </c>
      <c r="G56" s="48">
        <f t="shared" si="4"/>
        <v>68870.25</v>
      </c>
      <c r="H56" s="60">
        <v>0.19</v>
      </c>
      <c r="I56" s="45" t="s">
        <v>12</v>
      </c>
    </row>
    <row r="57" spans="1:9" outlineLevel="2" x14ac:dyDescent="0.2">
      <c r="A57" s="45" t="s">
        <v>116</v>
      </c>
      <c r="B57" s="45" t="s">
        <v>117</v>
      </c>
      <c r="C57" s="46"/>
      <c r="D57" s="45"/>
      <c r="E57" s="47"/>
      <c r="F57" s="48">
        <f>IF((TRIM(I57)="Ja"),SUM(F58:F62),0)</f>
        <v>13125</v>
      </c>
      <c r="G57" s="48">
        <f t="shared" si="4"/>
        <v>2493.75</v>
      </c>
      <c r="H57" s="60">
        <v>0.19</v>
      </c>
      <c r="I57" s="45" t="s">
        <v>12</v>
      </c>
    </row>
    <row r="58" spans="1:9" outlineLevel="3" x14ac:dyDescent="0.2">
      <c r="A58" s="49" t="s">
        <v>118</v>
      </c>
      <c r="B58" s="49" t="s">
        <v>119</v>
      </c>
      <c r="C58" s="50">
        <v>25</v>
      </c>
      <c r="D58" s="49" t="s">
        <v>120</v>
      </c>
      <c r="E58" s="51">
        <v>70</v>
      </c>
      <c r="F58" s="52">
        <f>IF((TRIM(I58)="Ja"),ROUND(ROUND((C58*E58),4),2),0)</f>
        <v>1750</v>
      </c>
      <c r="G58" s="52">
        <f t="shared" si="4"/>
        <v>332.5</v>
      </c>
      <c r="H58" s="59">
        <v>0.19</v>
      </c>
      <c r="I58" s="49" t="s">
        <v>12</v>
      </c>
    </row>
    <row r="59" spans="1:9" outlineLevel="3" x14ac:dyDescent="0.2">
      <c r="A59" s="49" t="s">
        <v>121</v>
      </c>
      <c r="B59" s="49" t="s">
        <v>122</v>
      </c>
      <c r="C59" s="50">
        <v>25</v>
      </c>
      <c r="D59" s="49" t="s">
        <v>120</v>
      </c>
      <c r="E59" s="51">
        <v>75</v>
      </c>
      <c r="F59" s="52">
        <f>IF((TRIM(I59)="Ja"),ROUND(ROUND((C59*E59),4),2),0)</f>
        <v>1875</v>
      </c>
      <c r="G59" s="52">
        <f t="shared" si="4"/>
        <v>356.25</v>
      </c>
      <c r="H59" s="59">
        <v>0.19</v>
      </c>
      <c r="I59" s="49" t="s">
        <v>12</v>
      </c>
    </row>
    <row r="60" spans="1:9" outlineLevel="3" x14ac:dyDescent="0.2">
      <c r="A60" s="49" t="s">
        <v>123</v>
      </c>
      <c r="B60" s="49" t="s">
        <v>124</v>
      </c>
      <c r="C60" s="50">
        <v>25</v>
      </c>
      <c r="D60" s="49" t="s">
        <v>120</v>
      </c>
      <c r="E60" s="51">
        <v>80</v>
      </c>
      <c r="F60" s="52">
        <f>IF((TRIM(I60)="Ja"),ROUND(ROUND((C60*E60),4),2),0)</f>
        <v>2000</v>
      </c>
      <c r="G60" s="52">
        <f t="shared" si="4"/>
        <v>380</v>
      </c>
      <c r="H60" s="59">
        <v>0.19</v>
      </c>
      <c r="I60" s="49" t="s">
        <v>12</v>
      </c>
    </row>
    <row r="61" spans="1:9" outlineLevel="3" x14ac:dyDescent="0.2">
      <c r="A61" s="49" t="s">
        <v>125</v>
      </c>
      <c r="B61" s="49" t="s">
        <v>126</v>
      </c>
      <c r="C61" s="50">
        <v>1</v>
      </c>
      <c r="D61" s="49" t="s">
        <v>18</v>
      </c>
      <c r="E61" s="51">
        <v>2500</v>
      </c>
      <c r="F61" s="52">
        <f>IF((TRIM(I61)="Ja"),ROUND(ROUND((C61*E61),4),2),0)</f>
        <v>2500</v>
      </c>
      <c r="G61" s="52">
        <f t="shared" si="4"/>
        <v>475</v>
      </c>
      <c r="H61" s="59">
        <v>0.19</v>
      </c>
      <c r="I61" s="49" t="s">
        <v>12</v>
      </c>
    </row>
    <row r="62" spans="1:9" outlineLevel="3" x14ac:dyDescent="0.2">
      <c r="A62" s="53" t="s">
        <v>127</v>
      </c>
      <c r="B62" s="53" t="s">
        <v>128</v>
      </c>
      <c r="C62" s="54">
        <v>1</v>
      </c>
      <c r="D62" s="53" t="s">
        <v>18</v>
      </c>
      <c r="E62" s="55">
        <v>5000</v>
      </c>
      <c r="F62" s="56">
        <f>IF((TRIM(I62)="Ja"),ROUND(ROUND((C62*E62),4),2),0)</f>
        <v>5000</v>
      </c>
      <c r="G62" s="56">
        <f t="shared" si="4"/>
        <v>950</v>
      </c>
      <c r="H62" s="58">
        <v>0.19</v>
      </c>
      <c r="I62" s="53" t="s">
        <v>12</v>
      </c>
    </row>
    <row r="63" spans="1:9" outlineLevel="2" x14ac:dyDescent="0.2">
      <c r="A63" s="45" t="s">
        <v>129</v>
      </c>
      <c r="B63" s="45" t="s">
        <v>130</v>
      </c>
      <c r="C63" s="46"/>
      <c r="D63" s="45"/>
      <c r="E63" s="47"/>
      <c r="F63" s="48">
        <f>IF((TRIM(I63)="Ja"),SUM(F64:F82),0)</f>
        <v>349350</v>
      </c>
      <c r="G63" s="48">
        <f t="shared" si="4"/>
        <v>66376.5</v>
      </c>
      <c r="H63" s="60">
        <v>0.19</v>
      </c>
      <c r="I63" s="45" t="s">
        <v>12</v>
      </c>
    </row>
    <row r="64" spans="1:9" outlineLevel="3" x14ac:dyDescent="0.2">
      <c r="A64" s="49"/>
      <c r="B64" s="49" t="s">
        <v>178</v>
      </c>
      <c r="C64" s="50"/>
      <c r="D64" s="49"/>
      <c r="E64" s="51"/>
      <c r="F64" s="57"/>
      <c r="G64" s="52">
        <f t="shared" si="4"/>
        <v>0</v>
      </c>
      <c r="H64" s="59">
        <v>0.19</v>
      </c>
      <c r="I64" s="49" t="s">
        <v>215</v>
      </c>
    </row>
    <row r="65" spans="1:9" outlineLevel="3" x14ac:dyDescent="0.2">
      <c r="A65" s="49" t="s">
        <v>131</v>
      </c>
      <c r="B65" s="49" t="s">
        <v>132</v>
      </c>
      <c r="C65" s="50">
        <v>6700</v>
      </c>
      <c r="D65" s="49" t="s">
        <v>45</v>
      </c>
      <c r="E65" s="51">
        <v>2</v>
      </c>
      <c r="F65" s="52">
        <f t="shared" ref="F65:F73" si="7">IF((TRIM(I65)="Ja"),ROUND(ROUND((C65*E65),4),2),0)</f>
        <v>13400</v>
      </c>
      <c r="G65" s="52">
        <f t="shared" si="4"/>
        <v>2546</v>
      </c>
      <c r="H65" s="59">
        <v>0.19</v>
      </c>
      <c r="I65" s="49" t="s">
        <v>12</v>
      </c>
    </row>
    <row r="66" spans="1:9" ht="22.5" outlineLevel="3" x14ac:dyDescent="0.2">
      <c r="A66" s="49" t="s">
        <v>133</v>
      </c>
      <c r="B66" s="49" t="s">
        <v>134</v>
      </c>
      <c r="C66" s="50">
        <v>500</v>
      </c>
      <c r="D66" s="49" t="s">
        <v>120</v>
      </c>
      <c r="E66" s="51">
        <v>30</v>
      </c>
      <c r="F66" s="52">
        <f t="shared" si="7"/>
        <v>15000</v>
      </c>
      <c r="G66" s="52">
        <f t="shared" si="4"/>
        <v>2850</v>
      </c>
      <c r="H66" s="59">
        <v>0.19</v>
      </c>
      <c r="I66" s="49" t="s">
        <v>12</v>
      </c>
    </row>
    <row r="67" spans="1:9" outlineLevel="3" x14ac:dyDescent="0.2">
      <c r="A67" s="49" t="s">
        <v>135</v>
      </c>
      <c r="B67" s="49" t="s">
        <v>136</v>
      </c>
      <c r="C67" s="50">
        <v>6700</v>
      </c>
      <c r="D67" s="49" t="s">
        <v>45</v>
      </c>
      <c r="E67" s="51">
        <v>1</v>
      </c>
      <c r="F67" s="52">
        <f t="shared" si="7"/>
        <v>6700</v>
      </c>
      <c r="G67" s="52">
        <f t="shared" si="4"/>
        <v>1273</v>
      </c>
      <c r="H67" s="59">
        <v>0.19</v>
      </c>
      <c r="I67" s="49" t="s">
        <v>12</v>
      </c>
    </row>
    <row r="68" spans="1:9" outlineLevel="3" x14ac:dyDescent="0.2">
      <c r="A68" s="49" t="s">
        <v>137</v>
      </c>
      <c r="B68" s="49" t="s">
        <v>138</v>
      </c>
      <c r="C68" s="50">
        <v>90</v>
      </c>
      <c r="D68" s="49" t="s">
        <v>56</v>
      </c>
      <c r="E68" s="51">
        <v>110</v>
      </c>
      <c r="F68" s="52">
        <f t="shared" si="7"/>
        <v>9900</v>
      </c>
      <c r="G68" s="52">
        <f t="shared" si="4"/>
        <v>1881</v>
      </c>
      <c r="H68" s="59">
        <v>0.19</v>
      </c>
      <c r="I68" s="49" t="s">
        <v>12</v>
      </c>
    </row>
    <row r="69" spans="1:9" outlineLevel="3" x14ac:dyDescent="0.2">
      <c r="A69" s="49" t="s">
        <v>139</v>
      </c>
      <c r="B69" s="49" t="s">
        <v>140</v>
      </c>
      <c r="C69" s="50">
        <v>1000</v>
      </c>
      <c r="D69" s="49" t="s">
        <v>120</v>
      </c>
      <c r="E69" s="51">
        <v>11</v>
      </c>
      <c r="F69" s="52">
        <f t="shared" si="7"/>
        <v>11000</v>
      </c>
      <c r="G69" s="52">
        <f t="shared" si="4"/>
        <v>2090</v>
      </c>
      <c r="H69" s="59">
        <v>0.19</v>
      </c>
      <c r="I69" s="49" t="s">
        <v>12</v>
      </c>
    </row>
    <row r="70" spans="1:9" outlineLevel="3" x14ac:dyDescent="0.2">
      <c r="A70" s="49" t="s">
        <v>141</v>
      </c>
      <c r="B70" s="49" t="s">
        <v>142</v>
      </c>
      <c r="C70" s="50">
        <v>10000</v>
      </c>
      <c r="D70" s="49" t="s">
        <v>120</v>
      </c>
      <c r="E70" s="51">
        <v>4</v>
      </c>
      <c r="F70" s="52">
        <f t="shared" si="7"/>
        <v>40000</v>
      </c>
      <c r="G70" s="52">
        <f t="shared" si="4"/>
        <v>7600</v>
      </c>
      <c r="H70" s="59">
        <v>0.19</v>
      </c>
      <c r="I70" s="49" t="s">
        <v>12</v>
      </c>
    </row>
    <row r="71" spans="1:9" outlineLevel="3" x14ac:dyDescent="0.2">
      <c r="A71" s="49" t="s">
        <v>143</v>
      </c>
      <c r="B71" s="49" t="s">
        <v>144</v>
      </c>
      <c r="C71" s="50">
        <v>10000</v>
      </c>
      <c r="D71" s="49" t="s">
        <v>120</v>
      </c>
      <c r="E71" s="51">
        <v>8.5</v>
      </c>
      <c r="F71" s="52">
        <f t="shared" si="7"/>
        <v>85000</v>
      </c>
      <c r="G71" s="52">
        <f t="shared" ref="G71:G96" si="8">ROUND(ROUND((H71*F71),4),2)</f>
        <v>16150</v>
      </c>
      <c r="H71" s="59">
        <v>0.19</v>
      </c>
      <c r="I71" s="49" t="s">
        <v>12</v>
      </c>
    </row>
    <row r="72" spans="1:9" outlineLevel="3" x14ac:dyDescent="0.2">
      <c r="A72" s="49" t="s">
        <v>145</v>
      </c>
      <c r="B72" s="49" t="s">
        <v>146</v>
      </c>
      <c r="C72" s="50">
        <v>10000</v>
      </c>
      <c r="D72" s="49" t="s">
        <v>120</v>
      </c>
      <c r="E72" s="51">
        <v>5</v>
      </c>
      <c r="F72" s="52">
        <f t="shared" si="7"/>
        <v>50000</v>
      </c>
      <c r="G72" s="52">
        <f t="shared" si="8"/>
        <v>9500</v>
      </c>
      <c r="H72" s="59">
        <v>0.19</v>
      </c>
      <c r="I72" s="49" t="s">
        <v>12</v>
      </c>
    </row>
    <row r="73" spans="1:9" outlineLevel="3" x14ac:dyDescent="0.2">
      <c r="A73" s="49" t="s">
        <v>147</v>
      </c>
      <c r="B73" s="49" t="s">
        <v>148</v>
      </c>
      <c r="C73" s="50">
        <v>10000</v>
      </c>
      <c r="D73" s="49" t="s">
        <v>45</v>
      </c>
      <c r="E73" s="51">
        <v>2.5</v>
      </c>
      <c r="F73" s="52">
        <f t="shared" si="7"/>
        <v>25000</v>
      </c>
      <c r="G73" s="52">
        <f t="shared" si="8"/>
        <v>4750</v>
      </c>
      <c r="H73" s="59">
        <v>0.19</v>
      </c>
      <c r="I73" s="49" t="s">
        <v>12</v>
      </c>
    </row>
    <row r="74" spans="1:9" outlineLevel="3" x14ac:dyDescent="0.2">
      <c r="A74" s="49"/>
      <c r="B74" s="49" t="s">
        <v>216</v>
      </c>
      <c r="C74" s="50"/>
      <c r="D74" s="49"/>
      <c r="E74" s="51"/>
      <c r="F74" s="57"/>
      <c r="G74" s="52">
        <f t="shared" si="8"/>
        <v>0</v>
      </c>
      <c r="H74" s="59">
        <v>0.19</v>
      </c>
      <c r="I74" s="49" t="s">
        <v>215</v>
      </c>
    </row>
    <row r="75" spans="1:9" ht="22.5" outlineLevel="3" x14ac:dyDescent="0.2">
      <c r="A75" s="49" t="s">
        <v>180</v>
      </c>
      <c r="B75" s="49" t="s">
        <v>214</v>
      </c>
      <c r="C75" s="50">
        <v>1100</v>
      </c>
      <c r="D75" s="49" t="s">
        <v>45</v>
      </c>
      <c r="E75" s="51">
        <v>2</v>
      </c>
      <c r="F75" s="52">
        <f t="shared" ref="F75:F82" si="9">IF((TRIM(I75)="Ja"),ROUND(ROUND((C75*E75),4),2),0)</f>
        <v>2200</v>
      </c>
      <c r="G75" s="52">
        <f t="shared" si="8"/>
        <v>418</v>
      </c>
      <c r="H75" s="59">
        <v>0.19</v>
      </c>
      <c r="I75" s="49" t="s">
        <v>12</v>
      </c>
    </row>
    <row r="76" spans="1:9" outlineLevel="3" x14ac:dyDescent="0.2">
      <c r="A76" s="49" t="s">
        <v>182</v>
      </c>
      <c r="B76" s="49" t="s">
        <v>213</v>
      </c>
      <c r="C76" s="50">
        <v>200</v>
      </c>
      <c r="D76" s="49" t="s">
        <v>120</v>
      </c>
      <c r="E76" s="51">
        <v>12</v>
      </c>
      <c r="F76" s="52">
        <f t="shared" si="9"/>
        <v>2400</v>
      </c>
      <c r="G76" s="52">
        <f t="shared" si="8"/>
        <v>456</v>
      </c>
      <c r="H76" s="59">
        <v>0.19</v>
      </c>
      <c r="I76" s="49" t="s">
        <v>12</v>
      </c>
    </row>
    <row r="77" spans="1:9" outlineLevel="3" x14ac:dyDescent="0.2">
      <c r="A77" s="49" t="s">
        <v>184</v>
      </c>
      <c r="B77" s="49" t="s">
        <v>212</v>
      </c>
      <c r="C77" s="50">
        <v>600</v>
      </c>
      <c r="D77" s="49" t="s">
        <v>120</v>
      </c>
      <c r="E77" s="51">
        <v>10</v>
      </c>
      <c r="F77" s="52">
        <f t="shared" si="9"/>
        <v>6000</v>
      </c>
      <c r="G77" s="52">
        <f t="shared" si="8"/>
        <v>1140</v>
      </c>
      <c r="H77" s="59">
        <v>0.19</v>
      </c>
      <c r="I77" s="49" t="s">
        <v>12</v>
      </c>
    </row>
    <row r="78" spans="1:9" outlineLevel="3" x14ac:dyDescent="0.2">
      <c r="A78" s="49" t="s">
        <v>186</v>
      </c>
      <c r="B78" s="49" t="s">
        <v>211</v>
      </c>
      <c r="C78" s="50">
        <v>450</v>
      </c>
      <c r="D78" s="49" t="s">
        <v>69</v>
      </c>
      <c r="E78" s="51">
        <v>40</v>
      </c>
      <c r="F78" s="52">
        <f t="shared" si="9"/>
        <v>18000</v>
      </c>
      <c r="G78" s="52">
        <f t="shared" si="8"/>
        <v>3420</v>
      </c>
      <c r="H78" s="59">
        <v>0.19</v>
      </c>
      <c r="I78" s="49" t="s">
        <v>12</v>
      </c>
    </row>
    <row r="79" spans="1:9" outlineLevel="3" x14ac:dyDescent="0.2">
      <c r="A79" s="49" t="s">
        <v>188</v>
      </c>
      <c r="B79" s="49" t="s">
        <v>210</v>
      </c>
      <c r="C79" s="50">
        <v>3</v>
      </c>
      <c r="D79" s="49" t="s">
        <v>34</v>
      </c>
      <c r="E79" s="51">
        <v>1500</v>
      </c>
      <c r="F79" s="52">
        <f t="shared" si="9"/>
        <v>4500</v>
      </c>
      <c r="G79" s="52">
        <f t="shared" si="8"/>
        <v>855</v>
      </c>
      <c r="H79" s="59">
        <v>0.19</v>
      </c>
      <c r="I79" s="49" t="s">
        <v>12</v>
      </c>
    </row>
    <row r="80" spans="1:9" ht="22.5" outlineLevel="3" x14ac:dyDescent="0.2">
      <c r="A80" s="49" t="s">
        <v>190</v>
      </c>
      <c r="B80" s="49" t="s">
        <v>209</v>
      </c>
      <c r="C80" s="50">
        <v>800</v>
      </c>
      <c r="D80" s="49" t="s">
        <v>120</v>
      </c>
      <c r="E80" s="51">
        <v>25</v>
      </c>
      <c r="F80" s="52">
        <f t="shared" si="9"/>
        <v>20000</v>
      </c>
      <c r="G80" s="52">
        <f t="shared" si="8"/>
        <v>3800</v>
      </c>
      <c r="H80" s="59">
        <v>0.19</v>
      </c>
      <c r="I80" s="49" t="s">
        <v>12</v>
      </c>
    </row>
    <row r="81" spans="1:9" outlineLevel="3" x14ac:dyDescent="0.2">
      <c r="A81" s="49" t="s">
        <v>192</v>
      </c>
      <c r="B81" s="49" t="s">
        <v>208</v>
      </c>
      <c r="C81" s="50">
        <v>1500</v>
      </c>
      <c r="D81" s="49" t="s">
        <v>56</v>
      </c>
      <c r="E81" s="51">
        <v>25</v>
      </c>
      <c r="F81" s="52">
        <f t="shared" si="9"/>
        <v>37500</v>
      </c>
      <c r="G81" s="52">
        <f t="shared" si="8"/>
        <v>7125</v>
      </c>
      <c r="H81" s="59">
        <v>0.19</v>
      </c>
      <c r="I81" s="49" t="s">
        <v>12</v>
      </c>
    </row>
    <row r="82" spans="1:9" outlineLevel="3" x14ac:dyDescent="0.2">
      <c r="A82" s="53" t="s">
        <v>194</v>
      </c>
      <c r="B82" s="53" t="s">
        <v>207</v>
      </c>
      <c r="C82" s="54">
        <v>1100</v>
      </c>
      <c r="D82" s="53" t="s">
        <v>45</v>
      </c>
      <c r="E82" s="55">
        <v>2.5</v>
      </c>
      <c r="F82" s="56">
        <f t="shared" si="9"/>
        <v>2750</v>
      </c>
      <c r="G82" s="56">
        <f t="shared" si="8"/>
        <v>522.5</v>
      </c>
      <c r="H82" s="58">
        <v>0.19</v>
      </c>
      <c r="I82" s="53" t="s">
        <v>12</v>
      </c>
    </row>
    <row r="83" spans="1:9" ht="25.5" outlineLevel="1" x14ac:dyDescent="0.2">
      <c r="A83" s="45" t="s">
        <v>149</v>
      </c>
      <c r="B83" s="45" t="s">
        <v>150</v>
      </c>
      <c r="C83" s="46"/>
      <c r="D83" s="45"/>
      <c r="E83" s="47"/>
      <c r="F83" s="48">
        <f>IF((TRIM(I83)="Ja"),SUM(F84,F90,F95),0)</f>
        <v>42980</v>
      </c>
      <c r="G83" s="48">
        <f t="shared" si="8"/>
        <v>8166.2</v>
      </c>
      <c r="H83" s="60">
        <v>0.19</v>
      </c>
      <c r="I83" s="45" t="s">
        <v>12</v>
      </c>
    </row>
    <row r="84" spans="1:9" outlineLevel="2" x14ac:dyDescent="0.2">
      <c r="A84" s="45" t="s">
        <v>151</v>
      </c>
      <c r="B84" s="45" t="s">
        <v>152</v>
      </c>
      <c r="C84" s="46"/>
      <c r="D84" s="45"/>
      <c r="E84" s="47"/>
      <c r="F84" s="48">
        <f>IF((TRIM(I84)="Ja"),SUM(F85:F89),0)</f>
        <v>25680</v>
      </c>
      <c r="G84" s="48">
        <f t="shared" si="8"/>
        <v>4879.2</v>
      </c>
      <c r="H84" s="60">
        <v>0.19</v>
      </c>
      <c r="I84" s="45" t="s">
        <v>12</v>
      </c>
    </row>
    <row r="85" spans="1:9" outlineLevel="3" x14ac:dyDescent="0.2">
      <c r="A85" s="49" t="s">
        <v>153</v>
      </c>
      <c r="B85" s="49" t="s">
        <v>154</v>
      </c>
      <c r="C85" s="50">
        <v>300</v>
      </c>
      <c r="D85" s="49" t="s">
        <v>45</v>
      </c>
      <c r="E85" s="51">
        <v>0.5</v>
      </c>
      <c r="F85" s="52">
        <f>IF((TRIM(I85)="Ja"),ROUND(ROUND((C85*E85),4),2),0)</f>
        <v>150</v>
      </c>
      <c r="G85" s="52">
        <f t="shared" si="8"/>
        <v>28.5</v>
      </c>
      <c r="H85" s="59">
        <v>0.19</v>
      </c>
      <c r="I85" s="49" t="s">
        <v>12</v>
      </c>
    </row>
    <row r="86" spans="1:9" outlineLevel="3" x14ac:dyDescent="0.2">
      <c r="A86" s="49" t="s">
        <v>155</v>
      </c>
      <c r="B86" s="49" t="s">
        <v>156</v>
      </c>
      <c r="C86" s="50">
        <v>10000</v>
      </c>
      <c r="D86" s="49" t="s">
        <v>45</v>
      </c>
      <c r="E86" s="51">
        <v>0.8</v>
      </c>
      <c r="F86" s="52">
        <f>IF((TRIM(I86)="Ja"),ROUND(ROUND((C86*E86),4),2),0)</f>
        <v>8000</v>
      </c>
      <c r="G86" s="52">
        <f t="shared" si="8"/>
        <v>1520</v>
      </c>
      <c r="H86" s="59">
        <v>0.19</v>
      </c>
      <c r="I86" s="49" t="s">
        <v>12</v>
      </c>
    </row>
    <row r="87" spans="1:9" outlineLevel="3" x14ac:dyDescent="0.2">
      <c r="A87" s="49" t="s">
        <v>157</v>
      </c>
      <c r="B87" s="49" t="s">
        <v>158</v>
      </c>
      <c r="C87" s="50">
        <v>8600</v>
      </c>
      <c r="D87" s="49" t="s">
        <v>45</v>
      </c>
      <c r="E87" s="51">
        <v>1.2</v>
      </c>
      <c r="F87" s="52">
        <f>IF((TRIM(I87)="Ja"),ROUND(ROUND((C87*E87),4),2),0)</f>
        <v>10320</v>
      </c>
      <c r="G87" s="52">
        <f t="shared" si="8"/>
        <v>1960.8</v>
      </c>
      <c r="H87" s="59">
        <v>0.19</v>
      </c>
      <c r="I87" s="49" t="s">
        <v>12</v>
      </c>
    </row>
    <row r="88" spans="1:9" outlineLevel="3" x14ac:dyDescent="0.2">
      <c r="A88" s="49" t="s">
        <v>159</v>
      </c>
      <c r="B88" s="49" t="s">
        <v>160</v>
      </c>
      <c r="C88" s="50">
        <v>300</v>
      </c>
      <c r="D88" s="49" t="s">
        <v>45</v>
      </c>
      <c r="E88" s="51">
        <v>0.7</v>
      </c>
      <c r="F88" s="52">
        <f>IF((TRIM(I88)="Ja"),ROUND(ROUND((C88*E88),4),2),0)</f>
        <v>210</v>
      </c>
      <c r="G88" s="52">
        <f t="shared" si="8"/>
        <v>39.9</v>
      </c>
      <c r="H88" s="59">
        <v>0.19</v>
      </c>
      <c r="I88" s="49" t="s">
        <v>12</v>
      </c>
    </row>
    <row r="89" spans="1:9" outlineLevel="3" x14ac:dyDescent="0.2">
      <c r="A89" s="53" t="s">
        <v>161</v>
      </c>
      <c r="B89" s="53" t="s">
        <v>162</v>
      </c>
      <c r="C89" s="54">
        <v>10000</v>
      </c>
      <c r="D89" s="53" t="s">
        <v>45</v>
      </c>
      <c r="E89" s="55">
        <v>0.7</v>
      </c>
      <c r="F89" s="56">
        <f>IF((TRIM(I89)="Ja"),ROUND(ROUND((C89*E89),4),2),0)</f>
        <v>7000</v>
      </c>
      <c r="G89" s="56">
        <f t="shared" si="8"/>
        <v>1330</v>
      </c>
      <c r="H89" s="58">
        <v>0.19</v>
      </c>
      <c r="I89" s="53" t="s">
        <v>12</v>
      </c>
    </row>
    <row r="90" spans="1:9" outlineLevel="2" x14ac:dyDescent="0.2">
      <c r="A90" s="45" t="s">
        <v>163</v>
      </c>
      <c r="B90" s="45" t="s">
        <v>164</v>
      </c>
      <c r="C90" s="46"/>
      <c r="D90" s="45"/>
      <c r="E90" s="47"/>
      <c r="F90" s="48">
        <f>IF((TRIM(I90)="Ja"),SUM(F91:F94),0)</f>
        <v>7120</v>
      </c>
      <c r="G90" s="48">
        <f t="shared" si="8"/>
        <v>1352.8</v>
      </c>
      <c r="H90" s="60">
        <v>0.19</v>
      </c>
      <c r="I90" s="45" t="s">
        <v>12</v>
      </c>
    </row>
    <row r="91" spans="1:9" outlineLevel="3" x14ac:dyDescent="0.2">
      <c r="A91" s="49" t="s">
        <v>165</v>
      </c>
      <c r="B91" s="49" t="s">
        <v>166</v>
      </c>
      <c r="C91" s="50">
        <v>600</v>
      </c>
      <c r="D91" s="49" t="s">
        <v>45</v>
      </c>
      <c r="E91" s="51">
        <v>0.15</v>
      </c>
      <c r="F91" s="52">
        <f>IF((TRIM(I91)="Ja"),ROUND(ROUND((C91*E91),4),2),0)</f>
        <v>90</v>
      </c>
      <c r="G91" s="52">
        <f t="shared" si="8"/>
        <v>17.100000000000001</v>
      </c>
      <c r="H91" s="59">
        <v>0.19</v>
      </c>
      <c r="I91" s="49" t="s">
        <v>12</v>
      </c>
    </row>
    <row r="92" spans="1:9" ht="22.5" outlineLevel="3" x14ac:dyDescent="0.2">
      <c r="A92" s="49" t="s">
        <v>167</v>
      </c>
      <c r="B92" s="49" t="s">
        <v>168</v>
      </c>
      <c r="C92" s="50">
        <v>600</v>
      </c>
      <c r="D92" s="49" t="s">
        <v>45</v>
      </c>
      <c r="E92" s="51">
        <v>0.05</v>
      </c>
      <c r="F92" s="52">
        <f>IF((TRIM(I92)="Ja"),ROUND(ROUND((C92*E92),4),2),0)</f>
        <v>30</v>
      </c>
      <c r="G92" s="52">
        <f t="shared" si="8"/>
        <v>5.7</v>
      </c>
      <c r="H92" s="59">
        <v>0.19</v>
      </c>
      <c r="I92" s="49" t="s">
        <v>12</v>
      </c>
    </row>
    <row r="93" spans="1:9" outlineLevel="3" x14ac:dyDescent="0.2">
      <c r="A93" s="49" t="s">
        <v>169</v>
      </c>
      <c r="B93" s="49" t="s">
        <v>170</v>
      </c>
      <c r="C93" s="50">
        <v>20000</v>
      </c>
      <c r="D93" s="49" t="s">
        <v>45</v>
      </c>
      <c r="E93" s="51">
        <v>0.25</v>
      </c>
      <c r="F93" s="52">
        <f>IF((TRIM(I93)="Ja"),ROUND(ROUND((C93*E93),4),2),0)</f>
        <v>5000</v>
      </c>
      <c r="G93" s="52">
        <f t="shared" si="8"/>
        <v>950</v>
      </c>
      <c r="H93" s="59">
        <v>0.19</v>
      </c>
      <c r="I93" s="49" t="s">
        <v>12</v>
      </c>
    </row>
    <row r="94" spans="1:9" outlineLevel="3" x14ac:dyDescent="0.2">
      <c r="A94" s="53" t="s">
        <v>171</v>
      </c>
      <c r="B94" s="53" t="s">
        <v>172</v>
      </c>
      <c r="C94" s="54">
        <v>20000</v>
      </c>
      <c r="D94" s="53" t="s">
        <v>45</v>
      </c>
      <c r="E94" s="55">
        <v>0.1</v>
      </c>
      <c r="F94" s="56">
        <f>IF((TRIM(I94)="Ja"),ROUND(ROUND((C94*E94),4),2),0)</f>
        <v>2000</v>
      </c>
      <c r="G94" s="56">
        <f t="shared" si="8"/>
        <v>380</v>
      </c>
      <c r="H94" s="58">
        <v>0.19</v>
      </c>
      <c r="I94" s="53" t="s">
        <v>12</v>
      </c>
    </row>
    <row r="95" spans="1:9" outlineLevel="2" x14ac:dyDescent="0.2">
      <c r="A95" s="45" t="s">
        <v>173</v>
      </c>
      <c r="B95" s="45" t="s">
        <v>174</v>
      </c>
      <c r="C95" s="46"/>
      <c r="D95" s="45"/>
      <c r="E95" s="47"/>
      <c r="F95" s="48">
        <f>IF((TRIM(I95)="Ja"),SUM(F96:F97),0)</f>
        <v>10180</v>
      </c>
      <c r="G95" s="48">
        <f t="shared" si="8"/>
        <v>1934.2</v>
      </c>
      <c r="H95" s="60">
        <v>0.19</v>
      </c>
      <c r="I95" s="45" t="s">
        <v>12</v>
      </c>
    </row>
    <row r="96" spans="1:9" outlineLevel="3" x14ac:dyDescent="0.2">
      <c r="A96" s="49" t="s">
        <v>175</v>
      </c>
      <c r="B96" s="49" t="s">
        <v>166</v>
      </c>
      <c r="C96" s="50">
        <v>1200</v>
      </c>
      <c r="D96" s="49" t="s">
        <v>45</v>
      </c>
      <c r="E96" s="51">
        <v>0.15</v>
      </c>
      <c r="F96" s="52">
        <f>IF((TRIM(I96)="Ja"),ROUND(ROUND((C96*E96),4),2),0)</f>
        <v>180</v>
      </c>
      <c r="G96" s="52">
        <f t="shared" si="8"/>
        <v>34.200000000000003</v>
      </c>
      <c r="H96" s="59">
        <v>0.19</v>
      </c>
      <c r="I96" s="49" t="s">
        <v>12</v>
      </c>
    </row>
    <row r="97" spans="1:9" s="39" customFormat="1" outlineLevel="3" x14ac:dyDescent="0.2">
      <c r="A97" s="53" t="s">
        <v>176</v>
      </c>
      <c r="B97" s="53" t="s">
        <v>170</v>
      </c>
      <c r="C97" s="54">
        <v>40000</v>
      </c>
      <c r="D97" s="53" t="s">
        <v>45</v>
      </c>
      <c r="E97" s="55">
        <v>0.25</v>
      </c>
      <c r="F97" s="56">
        <f>IF((TRIM(I99)="Ja"),ROUND(ROUND((C97*E97),4),2),0)</f>
        <v>10000</v>
      </c>
      <c r="G97" s="52" t="e">
        <f>ROUND(ROUND((H97*#REF!),4),2)</f>
        <v>#REF!</v>
      </c>
      <c r="H97" s="59"/>
      <c r="I97" s="49"/>
    </row>
    <row r="98" spans="1:9" s="39" customFormat="1" outlineLevel="3" x14ac:dyDescent="0.2">
      <c r="A98" s="45" t="s">
        <v>265</v>
      </c>
      <c r="B98" s="88" t="s">
        <v>268</v>
      </c>
      <c r="C98" s="46"/>
      <c r="D98" s="46"/>
      <c r="E98" s="46"/>
      <c r="F98" s="46">
        <f>F99</f>
        <v>47434</v>
      </c>
      <c r="G98" s="52">
        <f>ROUND(ROUND((H98*F98),4),2)</f>
        <v>0</v>
      </c>
      <c r="H98" s="59"/>
      <c r="I98" s="49"/>
    </row>
    <row r="99" spans="1:9" ht="15" customHeight="1" outlineLevel="3" x14ac:dyDescent="0.2">
      <c r="A99" s="89" t="s">
        <v>267</v>
      </c>
      <c r="B99" s="90" t="s">
        <v>266</v>
      </c>
      <c r="C99" s="91">
        <v>10</v>
      </c>
      <c r="D99" s="90" t="s">
        <v>269</v>
      </c>
      <c r="E99" s="55">
        <f>F83+F56+F41+F8</f>
        <v>474340</v>
      </c>
      <c r="F99" s="56">
        <f>Test13[[#This Row],[Preis]]*Test13[[#This Row],[Menge]]/100</f>
        <v>47434</v>
      </c>
      <c r="G99" s="56">
        <f>ROUND(ROUND((H99*F97),4),2)</f>
        <v>1900</v>
      </c>
      <c r="H99" s="58">
        <v>0.19</v>
      </c>
      <c r="I99" s="53" t="s">
        <v>12</v>
      </c>
    </row>
  </sheetData>
  <mergeCells count="1">
    <mergeCell ref="G2:I2"/>
  </mergeCells>
  <pageMargins left="0.7" right="0.7" top="0.78740157499999996" bottom="0.78740157499999996"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I105"/>
  <sheetViews>
    <sheetView showGridLines="0" workbookViewId="0">
      <pane xSplit="2" ySplit="6" topLeftCell="C7" activePane="bottomRight" state="frozen"/>
      <selection pane="topRight"/>
      <selection pane="bottomLeft"/>
      <selection pane="bottomRight" activeCell="F7" sqref="F7"/>
    </sheetView>
  </sheetViews>
  <sheetFormatPr baseColWidth="10" defaultRowHeight="15" outlineLevelRow="3" x14ac:dyDescent="0.2"/>
  <cols>
    <col min="1" max="1" width="7.44140625" customWidth="1"/>
    <col min="2" max="2" width="39.21875" customWidth="1"/>
    <col min="3" max="3" width="6.88671875" bestFit="1" customWidth="1"/>
    <col min="4" max="4" width="7" bestFit="1" customWidth="1"/>
    <col min="5" max="5" width="7.109375" bestFit="1" customWidth="1"/>
    <col min="6" max="6" width="21" customWidth="1"/>
    <col min="7" max="9" width="0" hidden="1" customWidth="1"/>
  </cols>
  <sheetData>
    <row r="2" spans="1:9" x14ac:dyDescent="0.2">
      <c r="A2" t="s">
        <v>0</v>
      </c>
      <c r="G2" s="100" t="s">
        <v>1</v>
      </c>
      <c r="H2" s="101"/>
      <c r="I2" s="101"/>
    </row>
    <row r="6" spans="1:9" x14ac:dyDescent="0.2">
      <c r="A6" s="40" t="s">
        <v>2</v>
      </c>
      <c r="B6" s="40" t="s">
        <v>3</v>
      </c>
      <c r="C6" s="40" t="s">
        <v>4</v>
      </c>
      <c r="D6" s="40" t="s">
        <v>5</v>
      </c>
      <c r="E6" s="40" t="s">
        <v>6</v>
      </c>
      <c r="F6" s="40" t="s">
        <v>7</v>
      </c>
      <c r="G6" s="40" t="s">
        <v>8</v>
      </c>
      <c r="H6" s="40" t="s">
        <v>9</v>
      </c>
      <c r="I6" s="40" t="s">
        <v>10</v>
      </c>
    </row>
    <row r="7" spans="1:9" x14ac:dyDescent="0.2">
      <c r="A7" s="41" t="s">
        <v>114</v>
      </c>
      <c r="B7" s="41" t="s">
        <v>177</v>
      </c>
      <c r="C7" s="42"/>
      <c r="D7" s="41"/>
      <c r="E7" s="43"/>
      <c r="F7" s="44">
        <f>IF((TRIM(I7)="Ja"),SUM(F8,F41,F56,F84,F104),0)</f>
        <v>480568</v>
      </c>
      <c r="G7" s="44">
        <f t="shared" ref="G7:G70" si="0">ROUND(ROUND((H7*F7),4),2)</f>
        <v>91307.92</v>
      </c>
      <c r="H7" s="61">
        <v>0.19</v>
      </c>
      <c r="I7" s="41" t="s">
        <v>12</v>
      </c>
    </row>
    <row r="8" spans="1:9" outlineLevel="1" x14ac:dyDescent="0.2">
      <c r="A8" s="45" t="s">
        <v>11</v>
      </c>
      <c r="B8" s="45" t="s">
        <v>13</v>
      </c>
      <c r="C8" s="46"/>
      <c r="D8" s="45"/>
      <c r="E8" s="47"/>
      <c r="F8" s="48">
        <f>IF((TRIM(I8)="Ja"),SUM(F9,F21,F28,F32),0)</f>
        <v>60135</v>
      </c>
      <c r="G8" s="48">
        <f t="shared" si="0"/>
        <v>11425.65</v>
      </c>
      <c r="H8" s="60">
        <v>0.19</v>
      </c>
      <c r="I8" s="45" t="s">
        <v>12</v>
      </c>
    </row>
    <row r="9" spans="1:9" outlineLevel="2" x14ac:dyDescent="0.2">
      <c r="A9" s="45" t="s">
        <v>14</v>
      </c>
      <c r="B9" s="45" t="s">
        <v>15</v>
      </c>
      <c r="C9" s="46"/>
      <c r="D9" s="45"/>
      <c r="E9" s="47"/>
      <c r="F9" s="48">
        <f>IF((TRIM(I9)="Ja"),SUM(F10:F20),0)</f>
        <v>32180</v>
      </c>
      <c r="G9" s="48">
        <f t="shared" si="0"/>
        <v>6114.2</v>
      </c>
      <c r="H9" s="60">
        <v>0.19</v>
      </c>
      <c r="I9" s="45" t="s">
        <v>12</v>
      </c>
    </row>
    <row r="10" spans="1:9" outlineLevel="3" x14ac:dyDescent="0.2">
      <c r="A10" s="49" t="s">
        <v>16</v>
      </c>
      <c r="B10" s="49" t="s">
        <v>17</v>
      </c>
      <c r="C10" s="50">
        <v>1</v>
      </c>
      <c r="D10" s="49" t="s">
        <v>18</v>
      </c>
      <c r="E10" s="51">
        <v>10000</v>
      </c>
      <c r="F10" s="52">
        <f t="shared" ref="F10:F20" si="1">IF((TRIM(I10)="Ja"),ROUND(ROUND((C10*E10),4),2),0)</f>
        <v>10000</v>
      </c>
      <c r="G10" s="52">
        <f t="shared" si="0"/>
        <v>1900</v>
      </c>
      <c r="H10" s="59">
        <v>0.19</v>
      </c>
      <c r="I10" s="49" t="s">
        <v>12</v>
      </c>
    </row>
    <row r="11" spans="1:9" outlineLevel="3" x14ac:dyDescent="0.2">
      <c r="A11" s="49" t="s">
        <v>19</v>
      </c>
      <c r="B11" s="49" t="s">
        <v>20</v>
      </c>
      <c r="C11" s="50">
        <v>6</v>
      </c>
      <c r="D11" s="49" t="s">
        <v>21</v>
      </c>
      <c r="E11" s="51">
        <v>1500</v>
      </c>
      <c r="F11" s="52">
        <f t="shared" si="1"/>
        <v>9000</v>
      </c>
      <c r="G11" s="52">
        <f t="shared" si="0"/>
        <v>1710</v>
      </c>
      <c r="H11" s="59">
        <v>0.19</v>
      </c>
      <c r="I11" s="49" t="s">
        <v>12</v>
      </c>
    </row>
    <row r="12" spans="1:9" outlineLevel="3" x14ac:dyDescent="0.2">
      <c r="A12" s="49" t="s">
        <v>22</v>
      </c>
      <c r="B12" s="49" t="s">
        <v>23</v>
      </c>
      <c r="C12" s="50">
        <v>1</v>
      </c>
      <c r="D12" s="49" t="s">
        <v>18</v>
      </c>
      <c r="E12" s="51">
        <v>5000</v>
      </c>
      <c r="F12" s="52">
        <f t="shared" si="1"/>
        <v>5000</v>
      </c>
      <c r="G12" s="52">
        <f t="shared" si="0"/>
        <v>950</v>
      </c>
      <c r="H12" s="59">
        <v>0.19</v>
      </c>
      <c r="I12" s="49" t="s">
        <v>12</v>
      </c>
    </row>
    <row r="13" spans="1:9" outlineLevel="3" x14ac:dyDescent="0.2">
      <c r="A13" s="49" t="s">
        <v>24</v>
      </c>
      <c r="B13" s="49" t="s">
        <v>25</v>
      </c>
      <c r="C13" s="50">
        <v>1</v>
      </c>
      <c r="D13" s="49" t="s">
        <v>18</v>
      </c>
      <c r="E13" s="51">
        <v>250</v>
      </c>
      <c r="F13" s="52">
        <f t="shared" si="1"/>
        <v>250</v>
      </c>
      <c r="G13" s="52">
        <f t="shared" si="0"/>
        <v>47.5</v>
      </c>
      <c r="H13" s="59">
        <v>0.19</v>
      </c>
      <c r="I13" s="49" t="s">
        <v>12</v>
      </c>
    </row>
    <row r="14" spans="1:9" outlineLevel="3" x14ac:dyDescent="0.2">
      <c r="A14" s="49" t="s">
        <v>26</v>
      </c>
      <c r="B14" s="49" t="s">
        <v>27</v>
      </c>
      <c r="C14" s="50">
        <v>1</v>
      </c>
      <c r="D14" s="49" t="s">
        <v>18</v>
      </c>
      <c r="E14" s="51">
        <v>800</v>
      </c>
      <c r="F14" s="52">
        <f t="shared" si="1"/>
        <v>800</v>
      </c>
      <c r="G14" s="52">
        <f t="shared" si="0"/>
        <v>152</v>
      </c>
      <c r="H14" s="59">
        <v>0.19</v>
      </c>
      <c r="I14" s="49" t="s">
        <v>12</v>
      </c>
    </row>
    <row r="15" spans="1:9" outlineLevel="3" x14ac:dyDescent="0.2">
      <c r="A15" s="49" t="s">
        <v>28</v>
      </c>
      <c r="B15" s="49" t="s">
        <v>29</v>
      </c>
      <c r="C15" s="50">
        <v>6</v>
      </c>
      <c r="D15" s="49" t="s">
        <v>21</v>
      </c>
      <c r="E15" s="51">
        <v>175</v>
      </c>
      <c r="F15" s="52">
        <f t="shared" si="1"/>
        <v>1050</v>
      </c>
      <c r="G15" s="52">
        <f t="shared" si="0"/>
        <v>199.5</v>
      </c>
      <c r="H15" s="59">
        <v>0.19</v>
      </c>
      <c r="I15" s="49" t="s">
        <v>12</v>
      </c>
    </row>
    <row r="16" spans="1:9" outlineLevel="3" x14ac:dyDescent="0.2">
      <c r="A16" s="49" t="s">
        <v>30</v>
      </c>
      <c r="B16" s="49" t="s">
        <v>31</v>
      </c>
      <c r="C16" s="50">
        <v>1</v>
      </c>
      <c r="D16" s="49" t="s">
        <v>18</v>
      </c>
      <c r="E16" s="51">
        <v>500</v>
      </c>
      <c r="F16" s="52">
        <f t="shared" si="1"/>
        <v>500</v>
      </c>
      <c r="G16" s="52">
        <f t="shared" si="0"/>
        <v>95</v>
      </c>
      <c r="H16" s="59">
        <v>0.19</v>
      </c>
      <c r="I16" s="49" t="s">
        <v>12</v>
      </c>
    </row>
    <row r="17" spans="1:9" outlineLevel="3" x14ac:dyDescent="0.2">
      <c r="A17" s="49" t="s">
        <v>32</v>
      </c>
      <c r="B17" s="49" t="s">
        <v>33</v>
      </c>
      <c r="C17" s="50">
        <v>1</v>
      </c>
      <c r="D17" s="49" t="s">
        <v>34</v>
      </c>
      <c r="E17" s="51">
        <v>2500</v>
      </c>
      <c r="F17" s="52">
        <f t="shared" si="1"/>
        <v>2500</v>
      </c>
      <c r="G17" s="52">
        <f t="shared" si="0"/>
        <v>475</v>
      </c>
      <c r="H17" s="59">
        <v>0.19</v>
      </c>
      <c r="I17" s="49" t="s">
        <v>12</v>
      </c>
    </row>
    <row r="18" spans="1:9" outlineLevel="3" x14ac:dyDescent="0.2">
      <c r="A18" s="49" t="s">
        <v>35</v>
      </c>
      <c r="B18" s="49" t="s">
        <v>36</v>
      </c>
      <c r="C18" s="50">
        <v>4</v>
      </c>
      <c r="D18" s="49" t="s">
        <v>34</v>
      </c>
      <c r="E18" s="51">
        <v>95</v>
      </c>
      <c r="F18" s="52">
        <f t="shared" si="1"/>
        <v>380</v>
      </c>
      <c r="G18" s="52">
        <f t="shared" si="0"/>
        <v>72.2</v>
      </c>
      <c r="H18" s="59">
        <v>0.19</v>
      </c>
      <c r="I18" s="49" t="s">
        <v>12</v>
      </c>
    </row>
    <row r="19" spans="1:9" outlineLevel="3" x14ac:dyDescent="0.2">
      <c r="A19" s="49" t="s">
        <v>37</v>
      </c>
      <c r="B19" s="49" t="s">
        <v>38</v>
      </c>
      <c r="C19" s="50">
        <v>1</v>
      </c>
      <c r="D19" s="49" t="s">
        <v>18</v>
      </c>
      <c r="E19" s="51">
        <v>1500</v>
      </c>
      <c r="F19" s="52">
        <f t="shared" si="1"/>
        <v>1500</v>
      </c>
      <c r="G19" s="52">
        <f t="shared" si="0"/>
        <v>285</v>
      </c>
      <c r="H19" s="59">
        <v>0.19</v>
      </c>
      <c r="I19" s="49" t="s">
        <v>12</v>
      </c>
    </row>
    <row r="20" spans="1:9" outlineLevel="3" x14ac:dyDescent="0.2">
      <c r="A20" s="53" t="s">
        <v>39</v>
      </c>
      <c r="B20" s="53" t="s">
        <v>40</v>
      </c>
      <c r="C20" s="54">
        <v>1</v>
      </c>
      <c r="D20" s="53" t="s">
        <v>18</v>
      </c>
      <c r="E20" s="55">
        <v>1200</v>
      </c>
      <c r="F20" s="56">
        <f t="shared" si="1"/>
        <v>1200</v>
      </c>
      <c r="G20" s="56">
        <f t="shared" si="0"/>
        <v>228</v>
      </c>
      <c r="H20" s="58">
        <v>0.19</v>
      </c>
      <c r="I20" s="53" t="s">
        <v>12</v>
      </c>
    </row>
    <row r="21" spans="1:9" outlineLevel="2" x14ac:dyDescent="0.2">
      <c r="A21" s="45" t="s">
        <v>41</v>
      </c>
      <c r="B21" s="45" t="s">
        <v>42</v>
      </c>
      <c r="C21" s="46"/>
      <c r="D21" s="45"/>
      <c r="E21" s="47"/>
      <c r="F21" s="48">
        <f>IF((TRIM(I21)="Ja"),SUM(F22:F27),0)</f>
        <v>13755</v>
      </c>
      <c r="G21" s="48">
        <f t="shared" si="0"/>
        <v>2613.4499999999998</v>
      </c>
      <c r="H21" s="60">
        <v>0.19</v>
      </c>
      <c r="I21" s="45" t="s">
        <v>12</v>
      </c>
    </row>
    <row r="22" spans="1:9" outlineLevel="3" x14ac:dyDescent="0.2">
      <c r="A22" s="49" t="s">
        <v>43</v>
      </c>
      <c r="B22" s="49" t="s">
        <v>44</v>
      </c>
      <c r="C22" s="50">
        <v>300</v>
      </c>
      <c r="D22" s="49" t="s">
        <v>45</v>
      </c>
      <c r="E22" s="51">
        <v>1</v>
      </c>
      <c r="F22" s="52">
        <f t="shared" ref="F22:F27" si="2">IF((TRIM(I22)="Ja"),ROUND(ROUND((C22*E22),4),2),0)</f>
        <v>300</v>
      </c>
      <c r="G22" s="52">
        <f t="shared" si="0"/>
        <v>57</v>
      </c>
      <c r="H22" s="59">
        <v>0.19</v>
      </c>
      <c r="I22" s="49" t="s">
        <v>12</v>
      </c>
    </row>
    <row r="23" spans="1:9" outlineLevel="3" x14ac:dyDescent="0.2">
      <c r="A23" s="49" t="s">
        <v>46</v>
      </c>
      <c r="B23" s="49" t="s">
        <v>47</v>
      </c>
      <c r="C23" s="50">
        <v>300</v>
      </c>
      <c r="D23" s="49" t="s">
        <v>45</v>
      </c>
      <c r="E23" s="51">
        <v>1.35</v>
      </c>
      <c r="F23" s="52">
        <f t="shared" si="2"/>
        <v>405</v>
      </c>
      <c r="G23" s="52">
        <f t="shared" si="0"/>
        <v>76.95</v>
      </c>
      <c r="H23" s="59">
        <v>0.19</v>
      </c>
      <c r="I23" s="49" t="s">
        <v>12</v>
      </c>
    </row>
    <row r="24" spans="1:9" outlineLevel="3" x14ac:dyDescent="0.2">
      <c r="A24" s="49" t="s">
        <v>48</v>
      </c>
      <c r="B24" s="49" t="s">
        <v>49</v>
      </c>
      <c r="C24" s="50">
        <v>300</v>
      </c>
      <c r="D24" s="49" t="s">
        <v>45</v>
      </c>
      <c r="E24" s="51">
        <v>10</v>
      </c>
      <c r="F24" s="52">
        <f t="shared" si="2"/>
        <v>3000</v>
      </c>
      <c r="G24" s="52">
        <f t="shared" si="0"/>
        <v>570</v>
      </c>
      <c r="H24" s="59">
        <v>0.19</v>
      </c>
      <c r="I24" s="49" t="s">
        <v>12</v>
      </c>
    </row>
    <row r="25" spans="1:9" outlineLevel="3" x14ac:dyDescent="0.2">
      <c r="A25" s="49" t="s">
        <v>50</v>
      </c>
      <c r="B25" s="49" t="s">
        <v>51</v>
      </c>
      <c r="C25" s="50">
        <v>300</v>
      </c>
      <c r="D25" s="49" t="s">
        <v>45</v>
      </c>
      <c r="E25" s="51">
        <v>7.5</v>
      </c>
      <c r="F25" s="52">
        <f t="shared" si="2"/>
        <v>2250</v>
      </c>
      <c r="G25" s="52">
        <f t="shared" si="0"/>
        <v>427.5</v>
      </c>
      <c r="H25" s="59">
        <v>0.19</v>
      </c>
      <c r="I25" s="49" t="s">
        <v>12</v>
      </c>
    </row>
    <row r="26" spans="1:9" outlineLevel="3" x14ac:dyDescent="0.2">
      <c r="A26" s="49" t="s">
        <v>52</v>
      </c>
      <c r="B26" s="49" t="s">
        <v>53</v>
      </c>
      <c r="C26" s="50">
        <v>400</v>
      </c>
      <c r="D26" s="49" t="s">
        <v>45</v>
      </c>
      <c r="E26" s="51">
        <v>15</v>
      </c>
      <c r="F26" s="52">
        <f t="shared" si="2"/>
        <v>6000</v>
      </c>
      <c r="G26" s="52">
        <f t="shared" si="0"/>
        <v>1140</v>
      </c>
      <c r="H26" s="59">
        <v>0.19</v>
      </c>
      <c r="I26" s="49" t="s">
        <v>12</v>
      </c>
    </row>
    <row r="27" spans="1:9" outlineLevel="3" x14ac:dyDescent="0.2">
      <c r="A27" s="53" t="s">
        <v>54</v>
      </c>
      <c r="B27" s="53" t="s">
        <v>55</v>
      </c>
      <c r="C27" s="54">
        <v>60</v>
      </c>
      <c r="D27" s="53" t="s">
        <v>56</v>
      </c>
      <c r="E27" s="55">
        <v>30</v>
      </c>
      <c r="F27" s="56">
        <f t="shared" si="2"/>
        <v>1800</v>
      </c>
      <c r="G27" s="56">
        <f t="shared" si="0"/>
        <v>342</v>
      </c>
      <c r="H27" s="58">
        <v>0.19</v>
      </c>
      <c r="I27" s="53" t="s">
        <v>12</v>
      </c>
    </row>
    <row r="28" spans="1:9" outlineLevel="2" x14ac:dyDescent="0.2">
      <c r="A28" s="45" t="s">
        <v>57</v>
      </c>
      <c r="B28" s="45" t="s">
        <v>58</v>
      </c>
      <c r="C28" s="46"/>
      <c r="D28" s="45"/>
      <c r="E28" s="47"/>
      <c r="F28" s="48">
        <f>IF((TRIM(I28)="Ja"),SUM(F29:F31),0)</f>
        <v>5300</v>
      </c>
      <c r="G28" s="48">
        <f t="shared" si="0"/>
        <v>1007</v>
      </c>
      <c r="H28" s="60">
        <v>0.19</v>
      </c>
      <c r="I28" s="45" t="s">
        <v>12</v>
      </c>
    </row>
    <row r="29" spans="1:9" outlineLevel="3" x14ac:dyDescent="0.2">
      <c r="A29" s="49" t="s">
        <v>59</v>
      </c>
      <c r="B29" s="49" t="s">
        <v>60</v>
      </c>
      <c r="C29" s="50">
        <v>1</v>
      </c>
      <c r="D29" s="49" t="s">
        <v>18</v>
      </c>
      <c r="E29" s="51">
        <v>1000</v>
      </c>
      <c r="F29" s="52">
        <f>IF((TRIM(I29)="Ja"),ROUND(ROUND((C29*E29),4),2),0)</f>
        <v>1000</v>
      </c>
      <c r="G29" s="52">
        <f t="shared" si="0"/>
        <v>190</v>
      </c>
      <c r="H29" s="59">
        <v>0.19</v>
      </c>
      <c r="I29" s="49" t="s">
        <v>12</v>
      </c>
    </row>
    <row r="30" spans="1:9" outlineLevel="3" x14ac:dyDescent="0.2">
      <c r="A30" s="49" t="s">
        <v>61</v>
      </c>
      <c r="B30" s="49" t="s">
        <v>62</v>
      </c>
      <c r="C30" s="50">
        <v>1</v>
      </c>
      <c r="D30" s="49" t="s">
        <v>18</v>
      </c>
      <c r="E30" s="51">
        <v>2500</v>
      </c>
      <c r="F30" s="52">
        <f>IF((TRIM(I30)="Ja"),ROUND(ROUND((C30*E30),4),2),0)</f>
        <v>2500</v>
      </c>
      <c r="G30" s="52">
        <f t="shared" si="0"/>
        <v>475</v>
      </c>
      <c r="H30" s="59">
        <v>0.19</v>
      </c>
      <c r="I30" s="49" t="s">
        <v>12</v>
      </c>
    </row>
    <row r="31" spans="1:9" outlineLevel="3" x14ac:dyDescent="0.2">
      <c r="A31" s="53" t="s">
        <v>63</v>
      </c>
      <c r="B31" s="53" t="s">
        <v>64</v>
      </c>
      <c r="C31" s="54">
        <v>6</v>
      </c>
      <c r="D31" s="53" t="s">
        <v>21</v>
      </c>
      <c r="E31" s="55">
        <v>300</v>
      </c>
      <c r="F31" s="56">
        <f>IF((TRIM(I31)="Ja"),ROUND(ROUND((C31*E31),4),2),0)</f>
        <v>1800</v>
      </c>
      <c r="G31" s="56">
        <f t="shared" si="0"/>
        <v>342</v>
      </c>
      <c r="H31" s="58">
        <v>0.19</v>
      </c>
      <c r="I31" s="53" t="s">
        <v>12</v>
      </c>
    </row>
    <row r="32" spans="1:9" outlineLevel="2" x14ac:dyDescent="0.2">
      <c r="A32" s="45" t="s">
        <v>65</v>
      </c>
      <c r="B32" s="45" t="s">
        <v>66</v>
      </c>
      <c r="C32" s="46"/>
      <c r="D32" s="45"/>
      <c r="E32" s="47"/>
      <c r="F32" s="48">
        <f>IF((TRIM(I32)="Ja"),SUM(F33:F40),0)</f>
        <v>8900</v>
      </c>
      <c r="G32" s="48">
        <f t="shared" si="0"/>
        <v>1691</v>
      </c>
      <c r="H32" s="60">
        <v>0.19</v>
      </c>
      <c r="I32" s="45" t="s">
        <v>12</v>
      </c>
    </row>
    <row r="33" spans="1:9" outlineLevel="3" x14ac:dyDescent="0.2">
      <c r="A33" s="49" t="s">
        <v>67</v>
      </c>
      <c r="B33" s="49" t="s">
        <v>68</v>
      </c>
      <c r="C33" s="50">
        <v>200</v>
      </c>
      <c r="D33" s="49" t="s">
        <v>69</v>
      </c>
      <c r="E33" s="51">
        <v>10</v>
      </c>
      <c r="F33" s="52">
        <f t="shared" ref="F33:F40" si="3">IF((TRIM(I33)="Ja"),ROUND(ROUND((C33*E33),4),2),0)</f>
        <v>2000</v>
      </c>
      <c r="G33" s="52">
        <f t="shared" si="0"/>
        <v>380</v>
      </c>
      <c r="H33" s="59">
        <v>0.19</v>
      </c>
      <c r="I33" s="49" t="s">
        <v>12</v>
      </c>
    </row>
    <row r="34" spans="1:9" outlineLevel="3" x14ac:dyDescent="0.2">
      <c r="A34" s="49" t="s">
        <v>70</v>
      </c>
      <c r="B34" s="49" t="s">
        <v>71</v>
      </c>
      <c r="C34" s="50">
        <v>200</v>
      </c>
      <c r="D34" s="49" t="s">
        <v>69</v>
      </c>
      <c r="E34" s="51">
        <v>12</v>
      </c>
      <c r="F34" s="52">
        <f t="shared" si="3"/>
        <v>2400</v>
      </c>
      <c r="G34" s="52">
        <f t="shared" si="0"/>
        <v>456</v>
      </c>
      <c r="H34" s="59">
        <v>0.19</v>
      </c>
      <c r="I34" s="49" t="s">
        <v>12</v>
      </c>
    </row>
    <row r="35" spans="1:9" outlineLevel="3" x14ac:dyDescent="0.2">
      <c r="A35" s="49" t="s">
        <v>72</v>
      </c>
      <c r="B35" s="49" t="s">
        <v>73</v>
      </c>
      <c r="C35" s="50">
        <v>100</v>
      </c>
      <c r="D35" s="49" t="s">
        <v>69</v>
      </c>
      <c r="E35" s="51">
        <v>3.5</v>
      </c>
      <c r="F35" s="52">
        <f t="shared" si="3"/>
        <v>350</v>
      </c>
      <c r="G35" s="52">
        <f t="shared" si="0"/>
        <v>66.5</v>
      </c>
      <c r="H35" s="59">
        <v>0.19</v>
      </c>
      <c r="I35" s="49" t="s">
        <v>12</v>
      </c>
    </row>
    <row r="36" spans="1:9" outlineLevel="3" x14ac:dyDescent="0.2">
      <c r="A36" s="49" t="s">
        <v>74</v>
      </c>
      <c r="B36" s="49" t="s">
        <v>75</v>
      </c>
      <c r="C36" s="50">
        <v>100</v>
      </c>
      <c r="D36" s="49" t="s">
        <v>69</v>
      </c>
      <c r="E36" s="51">
        <v>2</v>
      </c>
      <c r="F36" s="52">
        <f t="shared" si="3"/>
        <v>200</v>
      </c>
      <c r="G36" s="52">
        <f t="shared" si="0"/>
        <v>38</v>
      </c>
      <c r="H36" s="59">
        <v>0.19</v>
      </c>
      <c r="I36" s="49" t="s">
        <v>12</v>
      </c>
    </row>
    <row r="37" spans="1:9" outlineLevel="3" x14ac:dyDescent="0.2">
      <c r="A37" s="49" t="s">
        <v>76</v>
      </c>
      <c r="B37" s="49" t="s">
        <v>77</v>
      </c>
      <c r="C37" s="50">
        <v>5</v>
      </c>
      <c r="D37" s="49" t="s">
        <v>34</v>
      </c>
      <c r="E37" s="51">
        <v>140</v>
      </c>
      <c r="F37" s="52">
        <f t="shared" si="3"/>
        <v>700</v>
      </c>
      <c r="G37" s="52">
        <f t="shared" si="0"/>
        <v>133</v>
      </c>
      <c r="H37" s="59">
        <v>0.19</v>
      </c>
      <c r="I37" s="49" t="s">
        <v>12</v>
      </c>
    </row>
    <row r="38" spans="1:9" outlineLevel="3" x14ac:dyDescent="0.2">
      <c r="A38" s="49" t="s">
        <v>78</v>
      </c>
      <c r="B38" s="49" t="s">
        <v>79</v>
      </c>
      <c r="C38" s="50">
        <v>5</v>
      </c>
      <c r="D38" s="49" t="s">
        <v>34</v>
      </c>
      <c r="E38" s="51">
        <v>180</v>
      </c>
      <c r="F38" s="52">
        <f t="shared" si="3"/>
        <v>900</v>
      </c>
      <c r="G38" s="52">
        <f t="shared" si="0"/>
        <v>171</v>
      </c>
      <c r="H38" s="59">
        <v>0.19</v>
      </c>
      <c r="I38" s="49" t="s">
        <v>12</v>
      </c>
    </row>
    <row r="39" spans="1:9" outlineLevel="3" x14ac:dyDescent="0.2">
      <c r="A39" s="49" t="s">
        <v>80</v>
      </c>
      <c r="B39" s="49" t="s">
        <v>81</v>
      </c>
      <c r="C39" s="50">
        <v>10</v>
      </c>
      <c r="D39" s="49" t="s">
        <v>34</v>
      </c>
      <c r="E39" s="51">
        <v>160</v>
      </c>
      <c r="F39" s="52">
        <f t="shared" si="3"/>
        <v>1600</v>
      </c>
      <c r="G39" s="52">
        <f t="shared" si="0"/>
        <v>304</v>
      </c>
      <c r="H39" s="59">
        <v>0.19</v>
      </c>
      <c r="I39" s="49" t="s">
        <v>12</v>
      </c>
    </row>
    <row r="40" spans="1:9" outlineLevel="3" x14ac:dyDescent="0.2">
      <c r="A40" s="53" t="s">
        <v>82</v>
      </c>
      <c r="B40" s="53" t="s">
        <v>83</v>
      </c>
      <c r="C40" s="54">
        <v>3</v>
      </c>
      <c r="D40" s="53" t="s">
        <v>34</v>
      </c>
      <c r="E40" s="55">
        <v>250</v>
      </c>
      <c r="F40" s="56">
        <f t="shared" si="3"/>
        <v>750</v>
      </c>
      <c r="G40" s="56">
        <f t="shared" si="0"/>
        <v>142.5</v>
      </c>
      <c r="H40" s="58">
        <v>0.19</v>
      </c>
      <c r="I40" s="53" t="s">
        <v>12</v>
      </c>
    </row>
    <row r="41" spans="1:9" outlineLevel="1" x14ac:dyDescent="0.2">
      <c r="A41" s="45" t="s">
        <v>84</v>
      </c>
      <c r="B41" s="45" t="s">
        <v>85</v>
      </c>
      <c r="C41" s="46"/>
      <c r="D41" s="45"/>
      <c r="E41" s="47"/>
      <c r="F41" s="48">
        <f>IF((TRIM(I41)="Ja"),SUM(F42,F49),0)</f>
        <v>8750</v>
      </c>
      <c r="G41" s="48">
        <f t="shared" si="0"/>
        <v>1662.5</v>
      </c>
      <c r="H41" s="60">
        <v>0.19</v>
      </c>
      <c r="I41" s="45" t="s">
        <v>12</v>
      </c>
    </row>
    <row r="42" spans="1:9" outlineLevel="2" x14ac:dyDescent="0.2">
      <c r="A42" s="45" t="s">
        <v>86</v>
      </c>
      <c r="B42" s="45" t="s">
        <v>87</v>
      </c>
      <c r="C42" s="46"/>
      <c r="D42" s="45"/>
      <c r="E42" s="47"/>
      <c r="F42" s="48">
        <f>IF((TRIM(I42)="Ja"),SUM(F43:F48),0)</f>
        <v>6550</v>
      </c>
      <c r="G42" s="48">
        <f t="shared" si="0"/>
        <v>1244.5</v>
      </c>
      <c r="H42" s="60">
        <v>0.19</v>
      </c>
      <c r="I42" s="45" t="s">
        <v>12</v>
      </c>
    </row>
    <row r="43" spans="1:9" outlineLevel="3" x14ac:dyDescent="0.2">
      <c r="A43" s="49" t="s">
        <v>88</v>
      </c>
      <c r="B43" s="49" t="s">
        <v>89</v>
      </c>
      <c r="C43" s="50">
        <v>7000</v>
      </c>
      <c r="D43" s="49" t="s">
        <v>45</v>
      </c>
      <c r="E43" s="51">
        <v>0.1</v>
      </c>
      <c r="F43" s="52">
        <f t="shared" ref="F43:F48" si="4">IF((TRIM(I43)="Ja"),ROUND(ROUND((C43*E43),4),2),0)</f>
        <v>700</v>
      </c>
      <c r="G43" s="52">
        <f t="shared" si="0"/>
        <v>133</v>
      </c>
      <c r="H43" s="59">
        <v>0.19</v>
      </c>
      <c r="I43" s="49" t="s">
        <v>12</v>
      </c>
    </row>
    <row r="44" spans="1:9" outlineLevel="3" x14ac:dyDescent="0.2">
      <c r="A44" s="49" t="s">
        <v>90</v>
      </c>
      <c r="B44" s="49" t="s">
        <v>87</v>
      </c>
      <c r="C44" s="50">
        <v>5000</v>
      </c>
      <c r="D44" s="49" t="s">
        <v>45</v>
      </c>
      <c r="E44" s="51">
        <v>0.5</v>
      </c>
      <c r="F44" s="52">
        <f t="shared" si="4"/>
        <v>2500</v>
      </c>
      <c r="G44" s="52">
        <f t="shared" si="0"/>
        <v>475</v>
      </c>
      <c r="H44" s="59">
        <v>0.19</v>
      </c>
      <c r="I44" s="49" t="s">
        <v>12</v>
      </c>
    </row>
    <row r="45" spans="1:9" outlineLevel="3" x14ac:dyDescent="0.2">
      <c r="A45" s="49" t="s">
        <v>91</v>
      </c>
      <c r="B45" s="49" t="s">
        <v>92</v>
      </c>
      <c r="C45" s="50">
        <v>20</v>
      </c>
      <c r="D45" s="49" t="s">
        <v>34</v>
      </c>
      <c r="E45" s="51">
        <v>50</v>
      </c>
      <c r="F45" s="52">
        <f t="shared" si="4"/>
        <v>1000</v>
      </c>
      <c r="G45" s="52">
        <f t="shared" si="0"/>
        <v>190</v>
      </c>
      <c r="H45" s="59">
        <v>0.19</v>
      </c>
      <c r="I45" s="49" t="s">
        <v>12</v>
      </c>
    </row>
    <row r="46" spans="1:9" outlineLevel="3" x14ac:dyDescent="0.2">
      <c r="A46" s="49" t="s">
        <v>93</v>
      </c>
      <c r="B46" s="49" t="s">
        <v>94</v>
      </c>
      <c r="C46" s="50">
        <v>10</v>
      </c>
      <c r="D46" s="49" t="s">
        <v>34</v>
      </c>
      <c r="E46" s="51">
        <v>75</v>
      </c>
      <c r="F46" s="52">
        <f t="shared" si="4"/>
        <v>750</v>
      </c>
      <c r="G46" s="52">
        <f t="shared" si="0"/>
        <v>142.5</v>
      </c>
      <c r="H46" s="59">
        <v>0.19</v>
      </c>
      <c r="I46" s="49" t="s">
        <v>12</v>
      </c>
    </row>
    <row r="47" spans="1:9" outlineLevel="3" x14ac:dyDescent="0.2">
      <c r="A47" s="49" t="s">
        <v>95</v>
      </c>
      <c r="B47" s="49" t="s">
        <v>96</v>
      </c>
      <c r="C47" s="50">
        <v>10</v>
      </c>
      <c r="D47" s="49" t="s">
        <v>34</v>
      </c>
      <c r="E47" s="51">
        <v>100</v>
      </c>
      <c r="F47" s="52">
        <f t="shared" si="4"/>
        <v>1000</v>
      </c>
      <c r="G47" s="52">
        <f t="shared" si="0"/>
        <v>190</v>
      </c>
      <c r="H47" s="59">
        <v>0.19</v>
      </c>
      <c r="I47" s="49" t="s">
        <v>12</v>
      </c>
    </row>
    <row r="48" spans="1:9" outlineLevel="3" x14ac:dyDescent="0.2">
      <c r="A48" s="53" t="s">
        <v>97</v>
      </c>
      <c r="B48" s="53" t="s">
        <v>98</v>
      </c>
      <c r="C48" s="54">
        <v>5</v>
      </c>
      <c r="D48" s="53" t="s">
        <v>34</v>
      </c>
      <c r="E48" s="55">
        <v>120</v>
      </c>
      <c r="F48" s="56">
        <f t="shared" si="4"/>
        <v>600</v>
      </c>
      <c r="G48" s="56">
        <f t="shared" si="0"/>
        <v>114</v>
      </c>
      <c r="H48" s="58">
        <v>0.19</v>
      </c>
      <c r="I48" s="53" t="s">
        <v>12</v>
      </c>
    </row>
    <row r="49" spans="1:9" outlineLevel="2" x14ac:dyDescent="0.2">
      <c r="A49" s="45" t="s">
        <v>99</v>
      </c>
      <c r="B49" s="45" t="s">
        <v>100</v>
      </c>
      <c r="C49" s="46"/>
      <c r="D49" s="45"/>
      <c r="E49" s="47"/>
      <c r="F49" s="48">
        <f>IF((TRIM(I49)="Ja"),SUM(F50:F55),0)</f>
        <v>2200</v>
      </c>
      <c r="G49" s="48">
        <f t="shared" si="0"/>
        <v>418</v>
      </c>
      <c r="H49" s="60">
        <v>0.19</v>
      </c>
      <c r="I49" s="45" t="s">
        <v>12</v>
      </c>
    </row>
    <row r="50" spans="1:9" outlineLevel="3" x14ac:dyDescent="0.2">
      <c r="A50" s="49" t="s">
        <v>101</v>
      </c>
      <c r="B50" s="49" t="s">
        <v>102</v>
      </c>
      <c r="C50" s="50">
        <v>20</v>
      </c>
      <c r="D50" s="49" t="s">
        <v>103</v>
      </c>
      <c r="E50" s="51">
        <v>110</v>
      </c>
      <c r="F50" s="52">
        <f t="shared" ref="F50:F55" si="5">IF((TRIM(I50)="Ja"),ROUND(ROUND((C50*E50),4),2),0)</f>
        <v>2200</v>
      </c>
      <c r="G50" s="52">
        <f t="shared" si="0"/>
        <v>418</v>
      </c>
      <c r="H50" s="59">
        <v>0.19</v>
      </c>
      <c r="I50" s="49" t="s">
        <v>12</v>
      </c>
    </row>
    <row r="51" spans="1:9" outlineLevel="3" x14ac:dyDescent="0.2">
      <c r="A51" s="49" t="s">
        <v>104</v>
      </c>
      <c r="B51" s="49" t="s">
        <v>105</v>
      </c>
      <c r="C51" s="50">
        <v>1</v>
      </c>
      <c r="D51" s="49" t="s">
        <v>34</v>
      </c>
      <c r="E51" s="51"/>
      <c r="F51" s="52">
        <f t="shared" si="5"/>
        <v>0</v>
      </c>
      <c r="G51" s="52">
        <f t="shared" si="0"/>
        <v>0</v>
      </c>
      <c r="H51" s="59">
        <v>0.19</v>
      </c>
      <c r="I51" s="49" t="s">
        <v>12</v>
      </c>
    </row>
    <row r="52" spans="1:9" outlineLevel="3" x14ac:dyDescent="0.2">
      <c r="A52" s="49" t="s">
        <v>106</v>
      </c>
      <c r="B52" s="49" t="s">
        <v>107</v>
      </c>
      <c r="C52" s="50">
        <v>10</v>
      </c>
      <c r="D52" s="49" t="s">
        <v>103</v>
      </c>
      <c r="E52" s="51"/>
      <c r="F52" s="52">
        <f t="shared" si="5"/>
        <v>0</v>
      </c>
      <c r="G52" s="52">
        <f t="shared" si="0"/>
        <v>0</v>
      </c>
      <c r="H52" s="59">
        <v>0.19</v>
      </c>
      <c r="I52" s="49" t="s">
        <v>12</v>
      </c>
    </row>
    <row r="53" spans="1:9" outlineLevel="3" x14ac:dyDescent="0.2">
      <c r="A53" s="49" t="s">
        <v>108</v>
      </c>
      <c r="B53" s="49" t="s">
        <v>109</v>
      </c>
      <c r="C53" s="50">
        <v>1</v>
      </c>
      <c r="D53" s="49" t="s">
        <v>34</v>
      </c>
      <c r="E53" s="51"/>
      <c r="F53" s="52">
        <f t="shared" si="5"/>
        <v>0</v>
      </c>
      <c r="G53" s="52">
        <f t="shared" si="0"/>
        <v>0</v>
      </c>
      <c r="H53" s="59">
        <v>0.19</v>
      </c>
      <c r="I53" s="49" t="s">
        <v>12</v>
      </c>
    </row>
    <row r="54" spans="1:9" outlineLevel="3" x14ac:dyDescent="0.2">
      <c r="A54" s="49" t="s">
        <v>110</v>
      </c>
      <c r="B54" s="49" t="s">
        <v>111</v>
      </c>
      <c r="C54" s="50">
        <v>20</v>
      </c>
      <c r="D54" s="49" t="s">
        <v>103</v>
      </c>
      <c r="E54" s="51"/>
      <c r="F54" s="52">
        <f t="shared" si="5"/>
        <v>0</v>
      </c>
      <c r="G54" s="52">
        <f t="shared" si="0"/>
        <v>0</v>
      </c>
      <c r="H54" s="59">
        <v>0.19</v>
      </c>
      <c r="I54" s="49" t="s">
        <v>12</v>
      </c>
    </row>
    <row r="55" spans="1:9" outlineLevel="3" x14ac:dyDescent="0.2">
      <c r="A55" s="53" t="s">
        <v>112</v>
      </c>
      <c r="B55" s="53" t="s">
        <v>113</v>
      </c>
      <c r="C55" s="54">
        <v>1</v>
      </c>
      <c r="D55" s="53" t="s">
        <v>18</v>
      </c>
      <c r="E55" s="55"/>
      <c r="F55" s="56">
        <f t="shared" si="5"/>
        <v>0</v>
      </c>
      <c r="G55" s="56">
        <f t="shared" si="0"/>
        <v>0</v>
      </c>
      <c r="H55" s="58">
        <v>0.19</v>
      </c>
      <c r="I55" s="53" t="s">
        <v>12</v>
      </c>
    </row>
    <row r="56" spans="1:9" outlineLevel="1" x14ac:dyDescent="0.2">
      <c r="A56" s="45" t="s">
        <v>114</v>
      </c>
      <c r="B56" s="45" t="s">
        <v>115</v>
      </c>
      <c r="C56" s="46"/>
      <c r="D56" s="45"/>
      <c r="E56" s="47"/>
      <c r="F56" s="48">
        <f>IF((TRIM(I56)="Ja"),SUM(F57,F63),0)</f>
        <v>317975</v>
      </c>
      <c r="G56" s="48">
        <f t="shared" si="0"/>
        <v>60415.25</v>
      </c>
      <c r="H56" s="60">
        <v>0.19</v>
      </c>
      <c r="I56" s="45" t="s">
        <v>12</v>
      </c>
    </row>
    <row r="57" spans="1:9" outlineLevel="2" x14ac:dyDescent="0.2">
      <c r="A57" s="45" t="s">
        <v>116</v>
      </c>
      <c r="B57" s="45" t="s">
        <v>117</v>
      </c>
      <c r="C57" s="46"/>
      <c r="D57" s="45"/>
      <c r="E57" s="47"/>
      <c r="F57" s="48">
        <f>IF((TRIM(I57)="Ja"),SUM(F58:F62),0)</f>
        <v>13125</v>
      </c>
      <c r="G57" s="48">
        <f t="shared" si="0"/>
        <v>2493.75</v>
      </c>
      <c r="H57" s="60">
        <v>0.19</v>
      </c>
      <c r="I57" s="45" t="s">
        <v>12</v>
      </c>
    </row>
    <row r="58" spans="1:9" outlineLevel="3" x14ac:dyDescent="0.2">
      <c r="A58" s="49" t="s">
        <v>118</v>
      </c>
      <c r="B58" s="49" t="s">
        <v>119</v>
      </c>
      <c r="C58" s="50">
        <v>25</v>
      </c>
      <c r="D58" s="49" t="s">
        <v>120</v>
      </c>
      <c r="E58" s="51">
        <v>70</v>
      </c>
      <c r="F58" s="52">
        <f>IF((TRIM(I58)="Ja"),ROUND(ROUND((C58*E58),4),2),0)</f>
        <v>1750</v>
      </c>
      <c r="G58" s="52">
        <f t="shared" si="0"/>
        <v>332.5</v>
      </c>
      <c r="H58" s="59">
        <v>0.19</v>
      </c>
      <c r="I58" s="49" t="s">
        <v>12</v>
      </c>
    </row>
    <row r="59" spans="1:9" outlineLevel="3" x14ac:dyDescent="0.2">
      <c r="A59" s="49" t="s">
        <v>121</v>
      </c>
      <c r="B59" s="49" t="s">
        <v>122</v>
      </c>
      <c r="C59" s="50">
        <v>25</v>
      </c>
      <c r="D59" s="49" t="s">
        <v>120</v>
      </c>
      <c r="E59" s="51">
        <v>75</v>
      </c>
      <c r="F59" s="52">
        <f>IF((TRIM(I59)="Ja"),ROUND(ROUND((C59*E59),4),2),0)</f>
        <v>1875</v>
      </c>
      <c r="G59" s="52">
        <f t="shared" si="0"/>
        <v>356.25</v>
      </c>
      <c r="H59" s="59">
        <v>0.19</v>
      </c>
      <c r="I59" s="49" t="s">
        <v>12</v>
      </c>
    </row>
    <row r="60" spans="1:9" outlineLevel="3" x14ac:dyDescent="0.2">
      <c r="A60" s="49" t="s">
        <v>123</v>
      </c>
      <c r="B60" s="49" t="s">
        <v>124</v>
      </c>
      <c r="C60" s="50">
        <v>25</v>
      </c>
      <c r="D60" s="49" t="s">
        <v>120</v>
      </c>
      <c r="E60" s="51">
        <v>80</v>
      </c>
      <c r="F60" s="52">
        <f>IF((TRIM(I60)="Ja"),ROUND(ROUND((C60*E60),4),2),0)</f>
        <v>2000</v>
      </c>
      <c r="G60" s="52">
        <f t="shared" si="0"/>
        <v>380</v>
      </c>
      <c r="H60" s="59">
        <v>0.19</v>
      </c>
      <c r="I60" s="49" t="s">
        <v>12</v>
      </c>
    </row>
    <row r="61" spans="1:9" outlineLevel="3" x14ac:dyDescent="0.2">
      <c r="A61" s="49" t="s">
        <v>125</v>
      </c>
      <c r="B61" s="49" t="s">
        <v>126</v>
      </c>
      <c r="C61" s="50">
        <v>1</v>
      </c>
      <c r="D61" s="49" t="s">
        <v>18</v>
      </c>
      <c r="E61" s="51">
        <v>2500</v>
      </c>
      <c r="F61" s="52">
        <f>IF((TRIM(I61)="Ja"),ROUND(ROUND((C61*E61),4),2),0)</f>
        <v>2500</v>
      </c>
      <c r="G61" s="52">
        <f t="shared" si="0"/>
        <v>475</v>
      </c>
      <c r="H61" s="59">
        <v>0.19</v>
      </c>
      <c r="I61" s="49" t="s">
        <v>12</v>
      </c>
    </row>
    <row r="62" spans="1:9" outlineLevel="3" x14ac:dyDescent="0.2">
      <c r="A62" s="53" t="s">
        <v>127</v>
      </c>
      <c r="B62" s="53" t="s">
        <v>128</v>
      </c>
      <c r="C62" s="54">
        <v>1</v>
      </c>
      <c r="D62" s="53" t="s">
        <v>18</v>
      </c>
      <c r="E62" s="55">
        <v>5000</v>
      </c>
      <c r="F62" s="56">
        <f>IF((TRIM(I62)="Ja"),ROUND(ROUND((C62*E62),4),2),0)</f>
        <v>5000</v>
      </c>
      <c r="G62" s="56">
        <f t="shared" si="0"/>
        <v>950</v>
      </c>
      <c r="H62" s="58">
        <v>0.19</v>
      </c>
      <c r="I62" s="53" t="s">
        <v>12</v>
      </c>
    </row>
    <row r="63" spans="1:9" outlineLevel="2" x14ac:dyDescent="0.2">
      <c r="A63" s="45" t="s">
        <v>129</v>
      </c>
      <c r="B63" s="45" t="s">
        <v>130</v>
      </c>
      <c r="C63" s="46"/>
      <c r="D63" s="45"/>
      <c r="E63" s="47"/>
      <c r="F63" s="48">
        <f>IF((TRIM(I63)="Ja"),SUM(F64:F83),0)</f>
        <v>304850</v>
      </c>
      <c r="G63" s="48">
        <f t="shared" si="0"/>
        <v>57921.5</v>
      </c>
      <c r="H63" s="60">
        <v>0.19</v>
      </c>
      <c r="I63" s="45" t="s">
        <v>12</v>
      </c>
    </row>
    <row r="64" spans="1:9" outlineLevel="3" x14ac:dyDescent="0.2">
      <c r="A64" s="49"/>
      <c r="B64" s="49" t="s">
        <v>178</v>
      </c>
      <c r="C64" s="50"/>
      <c r="D64" s="49"/>
      <c r="E64" s="51"/>
      <c r="F64" s="57"/>
      <c r="G64" s="52">
        <f t="shared" si="0"/>
        <v>0</v>
      </c>
      <c r="H64" s="59">
        <v>0.19</v>
      </c>
      <c r="I64" s="49" t="s">
        <v>215</v>
      </c>
    </row>
    <row r="65" spans="1:9" outlineLevel="3" x14ac:dyDescent="0.2">
      <c r="A65" s="49" t="s">
        <v>131</v>
      </c>
      <c r="B65" s="49" t="s">
        <v>132</v>
      </c>
      <c r="C65" s="50">
        <v>6700</v>
      </c>
      <c r="D65" s="49" t="s">
        <v>45</v>
      </c>
      <c r="E65" s="51">
        <v>2</v>
      </c>
      <c r="F65" s="52">
        <f t="shared" ref="F65:F73" si="6">IF((TRIM(I65)="Ja"),ROUND(ROUND((C65*E65),4),2),0)</f>
        <v>13400</v>
      </c>
      <c r="G65" s="52">
        <f t="shared" si="0"/>
        <v>2546</v>
      </c>
      <c r="H65" s="59">
        <v>0.19</v>
      </c>
      <c r="I65" s="49" t="s">
        <v>12</v>
      </c>
    </row>
    <row r="66" spans="1:9" outlineLevel="3" x14ac:dyDescent="0.2">
      <c r="A66" s="49" t="s">
        <v>133</v>
      </c>
      <c r="B66" s="49" t="s">
        <v>134</v>
      </c>
      <c r="C66" s="50">
        <v>500</v>
      </c>
      <c r="D66" s="49" t="s">
        <v>120</v>
      </c>
      <c r="E66" s="51">
        <v>30</v>
      </c>
      <c r="F66" s="52">
        <f t="shared" si="6"/>
        <v>15000</v>
      </c>
      <c r="G66" s="52">
        <f t="shared" si="0"/>
        <v>2850</v>
      </c>
      <c r="H66" s="59">
        <v>0.19</v>
      </c>
      <c r="I66" s="49" t="s">
        <v>12</v>
      </c>
    </row>
    <row r="67" spans="1:9" outlineLevel="3" x14ac:dyDescent="0.2">
      <c r="A67" s="49" t="s">
        <v>135</v>
      </c>
      <c r="B67" s="49" t="s">
        <v>136</v>
      </c>
      <c r="C67" s="50">
        <v>6700</v>
      </c>
      <c r="D67" s="49" t="s">
        <v>45</v>
      </c>
      <c r="E67" s="51">
        <v>1</v>
      </c>
      <c r="F67" s="52">
        <f t="shared" si="6"/>
        <v>6700</v>
      </c>
      <c r="G67" s="52">
        <f t="shared" si="0"/>
        <v>1273</v>
      </c>
      <c r="H67" s="59">
        <v>0.19</v>
      </c>
      <c r="I67" s="49" t="s">
        <v>12</v>
      </c>
    </row>
    <row r="68" spans="1:9" outlineLevel="3" x14ac:dyDescent="0.2">
      <c r="A68" s="49" t="s">
        <v>137</v>
      </c>
      <c r="B68" s="49" t="s">
        <v>138</v>
      </c>
      <c r="C68" s="50">
        <v>90</v>
      </c>
      <c r="D68" s="49" t="s">
        <v>56</v>
      </c>
      <c r="E68" s="51">
        <v>110</v>
      </c>
      <c r="F68" s="52">
        <f t="shared" si="6"/>
        <v>9900</v>
      </c>
      <c r="G68" s="52">
        <f t="shared" si="0"/>
        <v>1881</v>
      </c>
      <c r="H68" s="59">
        <v>0.19</v>
      </c>
      <c r="I68" s="49" t="s">
        <v>12</v>
      </c>
    </row>
    <row r="69" spans="1:9" outlineLevel="3" x14ac:dyDescent="0.2">
      <c r="A69" s="49" t="s">
        <v>139</v>
      </c>
      <c r="B69" s="49" t="s">
        <v>140</v>
      </c>
      <c r="C69" s="50">
        <v>1000</v>
      </c>
      <c r="D69" s="49" t="s">
        <v>120</v>
      </c>
      <c r="E69" s="51">
        <v>11</v>
      </c>
      <c r="F69" s="52">
        <f t="shared" si="6"/>
        <v>11000</v>
      </c>
      <c r="G69" s="52">
        <f t="shared" si="0"/>
        <v>2090</v>
      </c>
      <c r="H69" s="59">
        <v>0.19</v>
      </c>
      <c r="I69" s="49" t="s">
        <v>12</v>
      </c>
    </row>
    <row r="70" spans="1:9" outlineLevel="3" x14ac:dyDescent="0.2">
      <c r="A70" s="49" t="s">
        <v>141</v>
      </c>
      <c r="B70" s="49" t="s">
        <v>142</v>
      </c>
      <c r="C70" s="50">
        <v>10000</v>
      </c>
      <c r="D70" s="49" t="s">
        <v>120</v>
      </c>
      <c r="E70" s="51">
        <v>4</v>
      </c>
      <c r="F70" s="52">
        <f t="shared" si="6"/>
        <v>40000</v>
      </c>
      <c r="G70" s="52">
        <f t="shared" si="0"/>
        <v>7600</v>
      </c>
      <c r="H70" s="59">
        <v>0.19</v>
      </c>
      <c r="I70" s="49" t="s">
        <v>12</v>
      </c>
    </row>
    <row r="71" spans="1:9" outlineLevel="3" x14ac:dyDescent="0.2">
      <c r="A71" s="49" t="s">
        <v>143</v>
      </c>
      <c r="B71" s="49" t="s">
        <v>144</v>
      </c>
      <c r="C71" s="50">
        <v>10000</v>
      </c>
      <c r="D71" s="49" t="s">
        <v>120</v>
      </c>
      <c r="E71" s="51">
        <v>8.5</v>
      </c>
      <c r="F71" s="52">
        <f t="shared" si="6"/>
        <v>85000</v>
      </c>
      <c r="G71" s="52">
        <f t="shared" ref="G71:G103" si="7">ROUND(ROUND((H71*F71),4),2)</f>
        <v>16150</v>
      </c>
      <c r="H71" s="59">
        <v>0.19</v>
      </c>
      <c r="I71" s="49" t="s">
        <v>12</v>
      </c>
    </row>
    <row r="72" spans="1:9" outlineLevel="3" x14ac:dyDescent="0.2">
      <c r="A72" s="49" t="s">
        <v>145</v>
      </c>
      <c r="B72" s="49" t="s">
        <v>146</v>
      </c>
      <c r="C72" s="50">
        <v>10000</v>
      </c>
      <c r="D72" s="49" t="s">
        <v>120</v>
      </c>
      <c r="E72" s="51">
        <v>5</v>
      </c>
      <c r="F72" s="52">
        <f t="shared" si="6"/>
        <v>50000</v>
      </c>
      <c r="G72" s="52">
        <f t="shared" si="7"/>
        <v>9500</v>
      </c>
      <c r="H72" s="59">
        <v>0.19</v>
      </c>
      <c r="I72" s="49" t="s">
        <v>12</v>
      </c>
    </row>
    <row r="73" spans="1:9" outlineLevel="3" x14ac:dyDescent="0.2">
      <c r="A73" s="49" t="s">
        <v>147</v>
      </c>
      <c r="B73" s="49" t="s">
        <v>148</v>
      </c>
      <c r="C73" s="50">
        <v>10000</v>
      </c>
      <c r="D73" s="49" t="s">
        <v>45</v>
      </c>
      <c r="E73" s="51">
        <v>2.5</v>
      </c>
      <c r="F73" s="52">
        <f t="shared" si="6"/>
        <v>25000</v>
      </c>
      <c r="G73" s="52">
        <f t="shared" si="7"/>
        <v>4750</v>
      </c>
      <c r="H73" s="59">
        <v>0.19</v>
      </c>
      <c r="I73" s="49" t="s">
        <v>12</v>
      </c>
    </row>
    <row r="74" spans="1:9" outlineLevel="3" x14ac:dyDescent="0.2">
      <c r="A74" s="49"/>
      <c r="B74" s="49" t="s">
        <v>179</v>
      </c>
      <c r="C74" s="50"/>
      <c r="D74" s="49"/>
      <c r="E74" s="51"/>
      <c r="F74" s="57"/>
      <c r="G74" s="52">
        <f t="shared" si="7"/>
        <v>0</v>
      </c>
      <c r="H74" s="59">
        <v>0.19</v>
      </c>
      <c r="I74" s="49" t="s">
        <v>215</v>
      </c>
    </row>
    <row r="75" spans="1:9" outlineLevel="3" x14ac:dyDescent="0.2">
      <c r="A75" s="49" t="s">
        <v>180</v>
      </c>
      <c r="B75" s="49" t="s">
        <v>181</v>
      </c>
      <c r="C75" s="50">
        <v>2000</v>
      </c>
      <c r="D75" s="49" t="s">
        <v>45</v>
      </c>
      <c r="E75" s="51">
        <v>2</v>
      </c>
      <c r="F75" s="52">
        <f t="shared" ref="F75:F83" si="8">IF((TRIM(I75)="Ja"),ROUND(ROUND((C75*E75),4),2),0)</f>
        <v>4000</v>
      </c>
      <c r="G75" s="52">
        <f t="shared" si="7"/>
        <v>760</v>
      </c>
      <c r="H75" s="59">
        <v>0.19</v>
      </c>
      <c r="I75" s="49" t="s">
        <v>12</v>
      </c>
    </row>
    <row r="76" spans="1:9" outlineLevel="3" x14ac:dyDescent="0.2">
      <c r="A76" s="49" t="s">
        <v>182</v>
      </c>
      <c r="B76" s="49" t="s">
        <v>183</v>
      </c>
      <c r="C76" s="50">
        <v>200</v>
      </c>
      <c r="D76" s="49" t="s">
        <v>120</v>
      </c>
      <c r="E76" s="51">
        <v>30</v>
      </c>
      <c r="F76" s="52">
        <f t="shared" si="8"/>
        <v>6000</v>
      </c>
      <c r="G76" s="52">
        <f t="shared" si="7"/>
        <v>1140</v>
      </c>
      <c r="H76" s="59">
        <v>0.19</v>
      </c>
      <c r="I76" s="49" t="s">
        <v>12</v>
      </c>
    </row>
    <row r="77" spans="1:9" outlineLevel="3" x14ac:dyDescent="0.2">
      <c r="A77" s="49" t="s">
        <v>184</v>
      </c>
      <c r="B77" s="49" t="s">
        <v>185</v>
      </c>
      <c r="C77" s="50">
        <v>50</v>
      </c>
      <c r="D77" s="49" t="s">
        <v>56</v>
      </c>
      <c r="E77" s="51">
        <v>110</v>
      </c>
      <c r="F77" s="52">
        <f t="shared" si="8"/>
        <v>5500</v>
      </c>
      <c r="G77" s="52">
        <f t="shared" si="7"/>
        <v>1045</v>
      </c>
      <c r="H77" s="59">
        <v>0.19</v>
      </c>
      <c r="I77" s="49" t="s">
        <v>12</v>
      </c>
    </row>
    <row r="78" spans="1:9" outlineLevel="3" x14ac:dyDescent="0.2">
      <c r="A78" s="49" t="s">
        <v>186</v>
      </c>
      <c r="B78" s="49" t="s">
        <v>187</v>
      </c>
      <c r="C78" s="50">
        <v>600</v>
      </c>
      <c r="D78" s="49" t="s">
        <v>120</v>
      </c>
      <c r="E78" s="51">
        <v>11</v>
      </c>
      <c r="F78" s="52">
        <f t="shared" si="8"/>
        <v>6600</v>
      </c>
      <c r="G78" s="52">
        <f t="shared" si="7"/>
        <v>1254</v>
      </c>
      <c r="H78" s="59">
        <v>0.19</v>
      </c>
      <c r="I78" s="49" t="s">
        <v>12</v>
      </c>
    </row>
    <row r="79" spans="1:9" outlineLevel="3" x14ac:dyDescent="0.2">
      <c r="A79" s="49" t="s">
        <v>188</v>
      </c>
      <c r="B79" s="49" t="s">
        <v>189</v>
      </c>
      <c r="C79" s="50">
        <v>2000</v>
      </c>
      <c r="D79" s="49" t="s">
        <v>45</v>
      </c>
      <c r="E79" s="51">
        <v>1</v>
      </c>
      <c r="F79" s="52">
        <f t="shared" si="8"/>
        <v>2000</v>
      </c>
      <c r="G79" s="52">
        <f t="shared" si="7"/>
        <v>380</v>
      </c>
      <c r="H79" s="59">
        <v>0.19</v>
      </c>
      <c r="I79" s="49" t="s">
        <v>12</v>
      </c>
    </row>
    <row r="80" spans="1:9" outlineLevel="3" x14ac:dyDescent="0.2">
      <c r="A80" s="49" t="s">
        <v>190</v>
      </c>
      <c r="B80" s="49" t="s">
        <v>191</v>
      </c>
      <c r="C80" s="50">
        <v>1100</v>
      </c>
      <c r="D80" s="49" t="s">
        <v>120</v>
      </c>
      <c r="E80" s="51">
        <v>4</v>
      </c>
      <c r="F80" s="52">
        <f t="shared" si="8"/>
        <v>4400</v>
      </c>
      <c r="G80" s="52">
        <f t="shared" si="7"/>
        <v>836</v>
      </c>
      <c r="H80" s="59">
        <v>0.19</v>
      </c>
      <c r="I80" s="49" t="s">
        <v>12</v>
      </c>
    </row>
    <row r="81" spans="1:9" outlineLevel="3" x14ac:dyDescent="0.2">
      <c r="A81" s="49" t="s">
        <v>192</v>
      </c>
      <c r="B81" s="49" t="s">
        <v>193</v>
      </c>
      <c r="C81" s="50">
        <v>1100</v>
      </c>
      <c r="D81" s="49" t="s">
        <v>120</v>
      </c>
      <c r="E81" s="51">
        <v>8.5</v>
      </c>
      <c r="F81" s="52">
        <f t="shared" si="8"/>
        <v>9350</v>
      </c>
      <c r="G81" s="52">
        <f t="shared" si="7"/>
        <v>1776.5</v>
      </c>
      <c r="H81" s="59">
        <v>0.19</v>
      </c>
      <c r="I81" s="49" t="s">
        <v>12</v>
      </c>
    </row>
    <row r="82" spans="1:9" outlineLevel="3" x14ac:dyDescent="0.2">
      <c r="A82" s="49" t="s">
        <v>194</v>
      </c>
      <c r="B82" s="49" t="s">
        <v>195</v>
      </c>
      <c r="C82" s="50">
        <v>1100</v>
      </c>
      <c r="D82" s="49" t="s">
        <v>120</v>
      </c>
      <c r="E82" s="51">
        <v>5</v>
      </c>
      <c r="F82" s="52">
        <f t="shared" si="8"/>
        <v>5500</v>
      </c>
      <c r="G82" s="52">
        <f t="shared" si="7"/>
        <v>1045</v>
      </c>
      <c r="H82" s="59">
        <v>0.19</v>
      </c>
      <c r="I82" s="49" t="s">
        <v>12</v>
      </c>
    </row>
    <row r="83" spans="1:9" outlineLevel="3" x14ac:dyDescent="0.2">
      <c r="A83" s="53" t="s">
        <v>196</v>
      </c>
      <c r="B83" s="53" t="s">
        <v>197</v>
      </c>
      <c r="C83" s="54">
        <v>2200</v>
      </c>
      <c r="D83" s="53" t="s">
        <v>45</v>
      </c>
      <c r="E83" s="55">
        <v>2.5</v>
      </c>
      <c r="F83" s="56">
        <f t="shared" si="8"/>
        <v>5500</v>
      </c>
      <c r="G83" s="56">
        <f t="shared" si="7"/>
        <v>1045</v>
      </c>
      <c r="H83" s="58">
        <v>0.19</v>
      </c>
      <c r="I83" s="53" t="s">
        <v>12</v>
      </c>
    </row>
    <row r="84" spans="1:9" outlineLevel="1" x14ac:dyDescent="0.2">
      <c r="A84" s="45" t="s">
        <v>149</v>
      </c>
      <c r="B84" s="45" t="s">
        <v>150</v>
      </c>
      <c r="C84" s="46"/>
      <c r="D84" s="45"/>
      <c r="E84" s="47"/>
      <c r="F84" s="48">
        <f>IF((TRIM(I84)="Ja"),SUM(F85,F93,F100),0)</f>
        <v>50020</v>
      </c>
      <c r="G84" s="48">
        <f t="shared" si="7"/>
        <v>9503.7999999999993</v>
      </c>
      <c r="H84" s="60">
        <v>0.19</v>
      </c>
      <c r="I84" s="45" t="s">
        <v>12</v>
      </c>
    </row>
    <row r="85" spans="1:9" outlineLevel="2" x14ac:dyDescent="0.2">
      <c r="A85" s="45" t="s">
        <v>151</v>
      </c>
      <c r="B85" s="45" t="s">
        <v>152</v>
      </c>
      <c r="C85" s="46"/>
      <c r="D85" s="45"/>
      <c r="E85" s="47"/>
      <c r="F85" s="48">
        <f>IF((TRIM(I85)="Ja"),SUM(F86:F92),0)</f>
        <v>28980</v>
      </c>
      <c r="G85" s="48">
        <f t="shared" si="7"/>
        <v>5506.2</v>
      </c>
      <c r="H85" s="60">
        <v>0.19</v>
      </c>
      <c r="I85" s="45" t="s">
        <v>12</v>
      </c>
    </row>
    <row r="86" spans="1:9" outlineLevel="3" x14ac:dyDescent="0.2">
      <c r="A86" s="49" t="s">
        <v>153</v>
      </c>
      <c r="B86" s="49" t="s">
        <v>154</v>
      </c>
      <c r="C86" s="50">
        <v>300</v>
      </c>
      <c r="D86" s="49" t="s">
        <v>45</v>
      </c>
      <c r="E86" s="51">
        <v>0.5</v>
      </c>
      <c r="F86" s="52">
        <f t="shared" ref="F86:F92" si="9">IF((TRIM(I86)="Ja"),ROUND(ROUND((C86*E86),4),2),0)</f>
        <v>150</v>
      </c>
      <c r="G86" s="52">
        <f t="shared" si="7"/>
        <v>28.5</v>
      </c>
      <c r="H86" s="59">
        <v>0.19</v>
      </c>
      <c r="I86" s="49" t="s">
        <v>12</v>
      </c>
    </row>
    <row r="87" spans="1:9" outlineLevel="3" x14ac:dyDescent="0.2">
      <c r="A87" s="49" t="s">
        <v>155</v>
      </c>
      <c r="B87" s="49" t="s">
        <v>156</v>
      </c>
      <c r="C87" s="50">
        <v>10000</v>
      </c>
      <c r="D87" s="49" t="s">
        <v>45</v>
      </c>
      <c r="E87" s="51">
        <v>0.8</v>
      </c>
      <c r="F87" s="52">
        <f t="shared" si="9"/>
        <v>8000</v>
      </c>
      <c r="G87" s="52">
        <f t="shared" si="7"/>
        <v>1520</v>
      </c>
      <c r="H87" s="59">
        <v>0.19</v>
      </c>
      <c r="I87" s="49" t="s">
        <v>12</v>
      </c>
    </row>
    <row r="88" spans="1:9" outlineLevel="3" x14ac:dyDescent="0.2">
      <c r="A88" s="49" t="s">
        <v>157</v>
      </c>
      <c r="B88" s="49" t="s">
        <v>198</v>
      </c>
      <c r="C88" s="50">
        <v>2200</v>
      </c>
      <c r="D88" s="49" t="s">
        <v>45</v>
      </c>
      <c r="E88" s="51">
        <v>0.8</v>
      </c>
      <c r="F88" s="52">
        <f t="shared" si="9"/>
        <v>1760</v>
      </c>
      <c r="G88" s="52">
        <f t="shared" si="7"/>
        <v>334.4</v>
      </c>
      <c r="H88" s="59">
        <v>0.19</v>
      </c>
      <c r="I88" s="49" t="s">
        <v>12</v>
      </c>
    </row>
    <row r="89" spans="1:9" outlineLevel="3" x14ac:dyDescent="0.2">
      <c r="A89" s="49" t="s">
        <v>159</v>
      </c>
      <c r="B89" s="49" t="s">
        <v>158</v>
      </c>
      <c r="C89" s="50">
        <v>8600</v>
      </c>
      <c r="D89" s="49" t="s">
        <v>45</v>
      </c>
      <c r="E89" s="51">
        <v>1.2</v>
      </c>
      <c r="F89" s="52">
        <f t="shared" si="9"/>
        <v>10320</v>
      </c>
      <c r="G89" s="52">
        <f t="shared" si="7"/>
        <v>1960.8</v>
      </c>
      <c r="H89" s="59">
        <v>0.19</v>
      </c>
      <c r="I89" s="49" t="s">
        <v>12</v>
      </c>
    </row>
    <row r="90" spans="1:9" outlineLevel="3" x14ac:dyDescent="0.2">
      <c r="A90" s="49" t="s">
        <v>161</v>
      </c>
      <c r="B90" s="49" t="s">
        <v>160</v>
      </c>
      <c r="C90" s="50">
        <v>300</v>
      </c>
      <c r="D90" s="49" t="s">
        <v>45</v>
      </c>
      <c r="E90" s="51">
        <v>0.7</v>
      </c>
      <c r="F90" s="52">
        <f t="shared" si="9"/>
        <v>210</v>
      </c>
      <c r="G90" s="52">
        <f t="shared" si="7"/>
        <v>39.9</v>
      </c>
      <c r="H90" s="59">
        <v>0.19</v>
      </c>
      <c r="I90" s="49" t="s">
        <v>12</v>
      </c>
    </row>
    <row r="91" spans="1:9" outlineLevel="3" x14ac:dyDescent="0.2">
      <c r="A91" s="49" t="s">
        <v>199</v>
      </c>
      <c r="B91" s="49" t="s">
        <v>162</v>
      </c>
      <c r="C91" s="50">
        <v>10000</v>
      </c>
      <c r="D91" s="49" t="s">
        <v>45</v>
      </c>
      <c r="E91" s="51">
        <v>0.7</v>
      </c>
      <c r="F91" s="52">
        <f t="shared" si="9"/>
        <v>7000</v>
      </c>
      <c r="G91" s="52">
        <f t="shared" si="7"/>
        <v>1330</v>
      </c>
      <c r="H91" s="59">
        <v>0.19</v>
      </c>
      <c r="I91" s="49" t="s">
        <v>12</v>
      </c>
    </row>
    <row r="92" spans="1:9" outlineLevel="3" x14ac:dyDescent="0.2">
      <c r="A92" s="53" t="s">
        <v>200</v>
      </c>
      <c r="B92" s="53" t="s">
        <v>201</v>
      </c>
      <c r="C92" s="54">
        <v>2200</v>
      </c>
      <c r="D92" s="53" t="s">
        <v>45</v>
      </c>
      <c r="E92" s="55">
        <v>0.7</v>
      </c>
      <c r="F92" s="56">
        <f t="shared" si="9"/>
        <v>1540</v>
      </c>
      <c r="G92" s="56">
        <f t="shared" si="7"/>
        <v>292.60000000000002</v>
      </c>
      <c r="H92" s="58">
        <v>0.19</v>
      </c>
      <c r="I92" s="53" t="s">
        <v>12</v>
      </c>
    </row>
    <row r="93" spans="1:9" outlineLevel="2" x14ac:dyDescent="0.2">
      <c r="A93" s="45" t="s">
        <v>163</v>
      </c>
      <c r="B93" s="45" t="s">
        <v>164</v>
      </c>
      <c r="C93" s="46"/>
      <c r="D93" s="45"/>
      <c r="E93" s="47"/>
      <c r="F93" s="48">
        <f>IF((TRIM(I93)="Ja"),SUM(F94:F99),0)</f>
        <v>8660</v>
      </c>
      <c r="G93" s="48">
        <f t="shared" si="7"/>
        <v>1645.4</v>
      </c>
      <c r="H93" s="60">
        <v>0.19</v>
      </c>
      <c r="I93" s="45" t="s">
        <v>12</v>
      </c>
    </row>
    <row r="94" spans="1:9" outlineLevel="3" x14ac:dyDescent="0.2">
      <c r="A94" s="49" t="s">
        <v>165</v>
      </c>
      <c r="B94" s="49" t="s">
        <v>166</v>
      </c>
      <c r="C94" s="50">
        <v>600</v>
      </c>
      <c r="D94" s="49" t="s">
        <v>45</v>
      </c>
      <c r="E94" s="51">
        <v>0.15</v>
      </c>
      <c r="F94" s="52">
        <f t="shared" ref="F94:F99" si="10">IF((TRIM(I94)="Ja"),ROUND(ROUND((C94*E94),4),2),0)</f>
        <v>90</v>
      </c>
      <c r="G94" s="52">
        <f t="shared" si="7"/>
        <v>17.100000000000001</v>
      </c>
      <c r="H94" s="59">
        <v>0.19</v>
      </c>
      <c r="I94" s="49" t="s">
        <v>12</v>
      </c>
    </row>
    <row r="95" spans="1:9" outlineLevel="3" x14ac:dyDescent="0.2">
      <c r="A95" s="49" t="s">
        <v>167</v>
      </c>
      <c r="B95" s="49" t="s">
        <v>168</v>
      </c>
      <c r="C95" s="50">
        <v>600</v>
      </c>
      <c r="D95" s="49" t="s">
        <v>45</v>
      </c>
      <c r="E95" s="51">
        <v>0.05</v>
      </c>
      <c r="F95" s="52">
        <f t="shared" si="10"/>
        <v>30</v>
      </c>
      <c r="G95" s="52">
        <f t="shared" si="7"/>
        <v>5.7</v>
      </c>
      <c r="H95" s="59">
        <v>0.19</v>
      </c>
      <c r="I95" s="49" t="s">
        <v>12</v>
      </c>
    </row>
    <row r="96" spans="1:9" outlineLevel="3" x14ac:dyDescent="0.2">
      <c r="A96" s="49" t="s">
        <v>169</v>
      </c>
      <c r="B96" s="49" t="s">
        <v>170</v>
      </c>
      <c r="C96" s="50">
        <v>20000</v>
      </c>
      <c r="D96" s="49" t="s">
        <v>45</v>
      </c>
      <c r="E96" s="51">
        <v>0.25</v>
      </c>
      <c r="F96" s="52">
        <f t="shared" si="10"/>
        <v>5000</v>
      </c>
      <c r="G96" s="52">
        <f t="shared" si="7"/>
        <v>950</v>
      </c>
      <c r="H96" s="59">
        <v>0.19</v>
      </c>
      <c r="I96" s="49" t="s">
        <v>12</v>
      </c>
    </row>
    <row r="97" spans="1:9" outlineLevel="3" x14ac:dyDescent="0.2">
      <c r="A97" s="49" t="s">
        <v>171</v>
      </c>
      <c r="B97" s="49" t="s">
        <v>172</v>
      </c>
      <c r="C97" s="50">
        <v>20000</v>
      </c>
      <c r="D97" s="49" t="s">
        <v>45</v>
      </c>
      <c r="E97" s="51">
        <v>0.1</v>
      </c>
      <c r="F97" s="52">
        <f t="shared" si="10"/>
        <v>2000</v>
      </c>
      <c r="G97" s="52">
        <f t="shared" si="7"/>
        <v>380</v>
      </c>
      <c r="H97" s="59">
        <v>0.19</v>
      </c>
      <c r="I97" s="49" t="s">
        <v>12</v>
      </c>
    </row>
    <row r="98" spans="1:9" outlineLevel="3" x14ac:dyDescent="0.2">
      <c r="A98" s="49" t="s">
        <v>202</v>
      </c>
      <c r="B98" s="49" t="s">
        <v>203</v>
      </c>
      <c r="C98" s="50">
        <v>4400</v>
      </c>
      <c r="D98" s="49" t="s">
        <v>45</v>
      </c>
      <c r="E98" s="51">
        <v>0.25</v>
      </c>
      <c r="F98" s="52">
        <f t="shared" si="10"/>
        <v>1100</v>
      </c>
      <c r="G98" s="52">
        <f t="shared" si="7"/>
        <v>209</v>
      </c>
      <c r="H98" s="59">
        <v>0.19</v>
      </c>
      <c r="I98" s="49" t="s">
        <v>12</v>
      </c>
    </row>
    <row r="99" spans="1:9" outlineLevel="3" x14ac:dyDescent="0.2">
      <c r="A99" s="53" t="s">
        <v>204</v>
      </c>
      <c r="B99" s="53" t="s">
        <v>205</v>
      </c>
      <c r="C99" s="54">
        <v>4400</v>
      </c>
      <c r="D99" s="53" t="s">
        <v>45</v>
      </c>
      <c r="E99" s="55">
        <v>0.1</v>
      </c>
      <c r="F99" s="56">
        <f t="shared" si="10"/>
        <v>440</v>
      </c>
      <c r="G99" s="56">
        <f t="shared" si="7"/>
        <v>83.6</v>
      </c>
      <c r="H99" s="58">
        <v>0.19</v>
      </c>
      <c r="I99" s="53" t="s">
        <v>12</v>
      </c>
    </row>
    <row r="100" spans="1:9" outlineLevel="2" x14ac:dyDescent="0.2">
      <c r="A100" s="45" t="s">
        <v>173</v>
      </c>
      <c r="B100" s="45" t="s">
        <v>174</v>
      </c>
      <c r="C100" s="46"/>
      <c r="D100" s="45"/>
      <c r="E100" s="47"/>
      <c r="F100" s="48">
        <f>IF((TRIM(I100)="Ja"),SUM(F101:F103),0)</f>
        <v>12380</v>
      </c>
      <c r="G100" s="48">
        <f t="shared" si="7"/>
        <v>2352.1999999999998</v>
      </c>
      <c r="H100" s="60">
        <v>0.19</v>
      </c>
      <c r="I100" s="45" t="s">
        <v>12</v>
      </c>
    </row>
    <row r="101" spans="1:9" outlineLevel="3" x14ac:dyDescent="0.2">
      <c r="A101" s="49" t="s">
        <v>175</v>
      </c>
      <c r="B101" s="49" t="s">
        <v>166</v>
      </c>
      <c r="C101" s="50">
        <v>1200</v>
      </c>
      <c r="D101" s="49" t="s">
        <v>45</v>
      </c>
      <c r="E101" s="51">
        <v>0.15</v>
      </c>
      <c r="F101" s="52">
        <f>IF((TRIM(I101)="Ja"),ROUND(ROUND((C101*E101),4),2),0)</f>
        <v>180</v>
      </c>
      <c r="G101" s="52">
        <f t="shared" si="7"/>
        <v>34.200000000000003</v>
      </c>
      <c r="H101" s="59">
        <v>0.19</v>
      </c>
      <c r="I101" s="49" t="s">
        <v>12</v>
      </c>
    </row>
    <row r="102" spans="1:9" outlineLevel="3" x14ac:dyDescent="0.2">
      <c r="A102" s="49" t="s">
        <v>176</v>
      </c>
      <c r="B102" s="49" t="s">
        <v>170</v>
      </c>
      <c r="C102" s="50">
        <v>40000</v>
      </c>
      <c r="D102" s="49" t="s">
        <v>45</v>
      </c>
      <c r="E102" s="51">
        <v>0.25</v>
      </c>
      <c r="F102" s="52">
        <f>IF((TRIM(I102)="Ja"),ROUND(ROUND((C102*E102),4),2),0)</f>
        <v>10000</v>
      </c>
      <c r="G102" s="52">
        <f t="shared" si="7"/>
        <v>1900</v>
      </c>
      <c r="H102" s="59">
        <v>0.19</v>
      </c>
      <c r="I102" s="49" t="s">
        <v>12</v>
      </c>
    </row>
    <row r="103" spans="1:9" outlineLevel="3" x14ac:dyDescent="0.2">
      <c r="A103" s="53" t="s">
        <v>206</v>
      </c>
      <c r="B103" s="53" t="s">
        <v>203</v>
      </c>
      <c r="C103" s="54">
        <v>8800</v>
      </c>
      <c r="D103" s="53" t="s">
        <v>45</v>
      </c>
      <c r="E103" s="55">
        <v>0.25</v>
      </c>
      <c r="F103" s="56">
        <f>IF((TRIM(I103)="Ja"),ROUND(ROUND((C103*E103),4),2),0)</f>
        <v>2200</v>
      </c>
      <c r="G103" s="56">
        <f t="shared" si="7"/>
        <v>418</v>
      </c>
      <c r="H103" s="58">
        <v>0.19</v>
      </c>
      <c r="I103" s="53" t="s">
        <v>12</v>
      </c>
    </row>
    <row r="104" spans="1:9" s="39" customFormat="1" outlineLevel="3" x14ac:dyDescent="0.2">
      <c r="A104" s="45" t="s">
        <v>265</v>
      </c>
      <c r="B104" s="88" t="s">
        <v>268</v>
      </c>
      <c r="C104" s="46"/>
      <c r="D104" s="46"/>
      <c r="E104" s="46"/>
      <c r="F104" s="46">
        <f>F105</f>
        <v>43688</v>
      </c>
      <c r="G104" s="52">
        <f>ROUND(ROUND((H104*F104),4),2)</f>
        <v>0</v>
      </c>
      <c r="H104" s="59"/>
      <c r="I104" s="49"/>
    </row>
    <row r="105" spans="1:9" s="39" customFormat="1" ht="15" customHeight="1" outlineLevel="3" x14ac:dyDescent="0.2">
      <c r="A105" s="89" t="s">
        <v>267</v>
      </c>
      <c r="B105" s="90" t="s">
        <v>266</v>
      </c>
      <c r="C105" s="91">
        <v>10</v>
      </c>
      <c r="D105" s="90" t="s">
        <v>269</v>
      </c>
      <c r="E105" s="55">
        <f>F84+F41+F8+F56</f>
        <v>436880</v>
      </c>
      <c r="F105" s="56">
        <f>E105*C105/100</f>
        <v>43688</v>
      </c>
      <c r="G105" s="56">
        <f>ROUND(ROUND((H105*F103),4),2)</f>
        <v>418</v>
      </c>
      <c r="H105" s="58">
        <v>0.19</v>
      </c>
      <c r="I105" s="53" t="s">
        <v>12</v>
      </c>
    </row>
  </sheetData>
  <mergeCells count="1">
    <mergeCell ref="G2:I2"/>
  </mergeCells>
  <pageMargins left="0.7" right="0.7" top="0.78740157499999996" bottom="0.78740157499999996"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I28"/>
  <sheetViews>
    <sheetView showGridLines="0" workbookViewId="0">
      <pane xSplit="2" ySplit="6" topLeftCell="C7" activePane="bottomRight" state="frozen"/>
      <selection pane="topRight"/>
      <selection pane="bottomLeft"/>
      <selection pane="bottomRight" activeCell="M10" sqref="M10"/>
    </sheetView>
  </sheetViews>
  <sheetFormatPr baseColWidth="10" defaultRowHeight="15" outlineLevelRow="3" x14ac:dyDescent="0.2"/>
  <cols>
    <col min="2" max="2" width="32.5546875" customWidth="1"/>
    <col min="7" max="9" width="0" hidden="1" customWidth="1"/>
  </cols>
  <sheetData>
    <row r="2" spans="1:9" x14ac:dyDescent="0.2">
      <c r="A2" t="s">
        <v>0</v>
      </c>
      <c r="G2" s="100" t="s">
        <v>1</v>
      </c>
      <c r="H2" s="101"/>
      <c r="I2" s="101"/>
    </row>
    <row r="6" spans="1:9" x14ac:dyDescent="0.2">
      <c r="A6" s="40" t="s">
        <v>2</v>
      </c>
      <c r="B6" s="40" t="s">
        <v>3</v>
      </c>
      <c r="C6" s="40" t="s">
        <v>4</v>
      </c>
      <c r="D6" s="40" t="s">
        <v>5</v>
      </c>
      <c r="E6" s="40" t="s">
        <v>6</v>
      </c>
      <c r="F6" s="40" t="s">
        <v>7</v>
      </c>
      <c r="G6" s="40" t="s">
        <v>8</v>
      </c>
      <c r="H6" s="40" t="s">
        <v>9</v>
      </c>
      <c r="I6" s="40" t="s">
        <v>10</v>
      </c>
    </row>
    <row r="7" spans="1:9" x14ac:dyDescent="0.2">
      <c r="A7" s="41" t="s">
        <v>149</v>
      </c>
      <c r="B7" s="41" t="s">
        <v>240</v>
      </c>
      <c r="C7" s="42"/>
      <c r="D7" s="41"/>
      <c r="E7" s="43"/>
      <c r="F7" s="44">
        <f>IF((TRIM(I7)="Ja"),SUM(F8,F18,F25),0)</f>
        <v>180650</v>
      </c>
      <c r="G7" s="44">
        <f t="shared" ref="G7:G28" si="0">ROUND(ROUND((H7*F7),4),2)</f>
        <v>34323.5</v>
      </c>
      <c r="H7" s="61">
        <v>0.19</v>
      </c>
      <c r="I7" s="41" t="s">
        <v>12</v>
      </c>
    </row>
    <row r="8" spans="1:9" outlineLevel="1" x14ac:dyDescent="0.2">
      <c r="A8" s="45" t="s">
        <v>11</v>
      </c>
      <c r="B8" s="45" t="s">
        <v>115</v>
      </c>
      <c r="C8" s="46"/>
      <c r="D8" s="45"/>
      <c r="E8" s="47"/>
      <c r="F8" s="48">
        <f>IF((TRIM(I8)="Ja"),SUM(F9:F9),0)</f>
        <v>18850</v>
      </c>
      <c r="G8" s="48">
        <f t="shared" si="0"/>
        <v>3581.5</v>
      </c>
      <c r="H8" s="60">
        <v>0.19</v>
      </c>
      <c r="I8" s="45" t="s">
        <v>12</v>
      </c>
    </row>
    <row r="9" spans="1:9" outlineLevel="2" x14ac:dyDescent="0.2">
      <c r="A9" s="45" t="s">
        <v>14</v>
      </c>
      <c r="B9" s="45" t="s">
        <v>130</v>
      </c>
      <c r="C9" s="46"/>
      <c r="D9" s="45"/>
      <c r="E9" s="47"/>
      <c r="F9" s="48">
        <f>IF((TRIM(I9)="Ja"),SUM(F10:F17),0)</f>
        <v>18850</v>
      </c>
      <c r="G9" s="48">
        <f t="shared" si="0"/>
        <v>3581.5</v>
      </c>
      <c r="H9" s="60">
        <v>0.19</v>
      </c>
      <c r="I9" s="45" t="s">
        <v>12</v>
      </c>
    </row>
    <row r="10" spans="1:9" outlineLevel="3" x14ac:dyDescent="0.2">
      <c r="A10" s="49" t="s">
        <v>16</v>
      </c>
      <c r="B10" s="49" t="s">
        <v>239</v>
      </c>
      <c r="C10" s="50">
        <v>300</v>
      </c>
      <c r="D10" s="49" t="s">
        <v>120</v>
      </c>
      <c r="E10" s="51">
        <v>15</v>
      </c>
      <c r="F10" s="52">
        <f t="shared" ref="F10:F17" si="1">IF((TRIM(I10)="Ja"),ROUND(ROUND((C10*E10),4),2),0)</f>
        <v>4500</v>
      </c>
      <c r="G10" s="52">
        <f t="shared" si="0"/>
        <v>855</v>
      </c>
      <c r="H10" s="59">
        <v>0.19</v>
      </c>
      <c r="I10" s="49" t="s">
        <v>12</v>
      </c>
    </row>
    <row r="11" spans="1:9" outlineLevel="3" x14ac:dyDescent="0.2">
      <c r="A11" s="49" t="s">
        <v>19</v>
      </c>
      <c r="B11" s="49" t="s">
        <v>238</v>
      </c>
      <c r="C11" s="50">
        <v>200</v>
      </c>
      <c r="D11" s="49" t="s">
        <v>45</v>
      </c>
      <c r="E11" s="51">
        <v>2</v>
      </c>
      <c r="F11" s="52">
        <f t="shared" si="1"/>
        <v>400</v>
      </c>
      <c r="G11" s="52">
        <f t="shared" si="0"/>
        <v>76</v>
      </c>
      <c r="H11" s="59">
        <v>0.19</v>
      </c>
      <c r="I11" s="49" t="s">
        <v>12</v>
      </c>
    </row>
    <row r="12" spans="1:9" outlineLevel="3" x14ac:dyDescent="0.2">
      <c r="A12" s="49" t="s">
        <v>22</v>
      </c>
      <c r="B12" s="49" t="s">
        <v>237</v>
      </c>
      <c r="C12" s="50">
        <v>200</v>
      </c>
      <c r="D12" s="49" t="s">
        <v>45</v>
      </c>
      <c r="E12" s="51">
        <v>1.5</v>
      </c>
      <c r="F12" s="52">
        <f t="shared" si="1"/>
        <v>300</v>
      </c>
      <c r="G12" s="52">
        <f t="shared" si="0"/>
        <v>57</v>
      </c>
      <c r="H12" s="59">
        <v>0.19</v>
      </c>
      <c r="I12" s="49" t="s">
        <v>12</v>
      </c>
    </row>
    <row r="13" spans="1:9" outlineLevel="3" x14ac:dyDescent="0.2">
      <c r="A13" s="49" t="s">
        <v>24</v>
      </c>
      <c r="B13" s="49" t="s">
        <v>236</v>
      </c>
      <c r="C13" s="50">
        <v>50</v>
      </c>
      <c r="D13" s="49" t="s">
        <v>120</v>
      </c>
      <c r="E13" s="51">
        <v>35</v>
      </c>
      <c r="F13" s="52">
        <f t="shared" si="1"/>
        <v>1750</v>
      </c>
      <c r="G13" s="52">
        <f t="shared" si="0"/>
        <v>332.5</v>
      </c>
      <c r="H13" s="59">
        <v>0.19</v>
      </c>
      <c r="I13" s="49" t="s">
        <v>12</v>
      </c>
    </row>
    <row r="14" spans="1:9" outlineLevel="3" x14ac:dyDescent="0.2">
      <c r="A14" s="49" t="s">
        <v>26</v>
      </c>
      <c r="B14" s="49" t="s">
        <v>235</v>
      </c>
      <c r="C14" s="50">
        <v>50</v>
      </c>
      <c r="D14" s="49" t="s">
        <v>120</v>
      </c>
      <c r="E14" s="51">
        <v>40</v>
      </c>
      <c r="F14" s="52">
        <f t="shared" si="1"/>
        <v>2000</v>
      </c>
      <c r="G14" s="52">
        <f t="shared" si="0"/>
        <v>380</v>
      </c>
      <c r="H14" s="59">
        <v>0.19</v>
      </c>
      <c r="I14" s="49" t="s">
        <v>12</v>
      </c>
    </row>
    <row r="15" spans="1:9" outlineLevel="3" x14ac:dyDescent="0.2">
      <c r="A15" s="49" t="s">
        <v>28</v>
      </c>
      <c r="B15" s="49" t="s">
        <v>234</v>
      </c>
      <c r="C15" s="50">
        <v>190</v>
      </c>
      <c r="D15" s="49" t="s">
        <v>120</v>
      </c>
      <c r="E15" s="51">
        <v>10</v>
      </c>
      <c r="F15" s="52">
        <f t="shared" si="1"/>
        <v>1900</v>
      </c>
      <c r="G15" s="52">
        <f t="shared" si="0"/>
        <v>361</v>
      </c>
      <c r="H15" s="59">
        <v>0.19</v>
      </c>
      <c r="I15" s="49" t="s">
        <v>12</v>
      </c>
    </row>
    <row r="16" spans="1:9" outlineLevel="3" x14ac:dyDescent="0.2">
      <c r="A16" s="49" t="s">
        <v>30</v>
      </c>
      <c r="B16" s="49" t="s">
        <v>233</v>
      </c>
      <c r="C16" s="50">
        <v>6</v>
      </c>
      <c r="D16" s="49" t="s">
        <v>34</v>
      </c>
      <c r="E16" s="51">
        <v>500</v>
      </c>
      <c r="F16" s="52">
        <f t="shared" si="1"/>
        <v>3000</v>
      </c>
      <c r="G16" s="52">
        <f t="shared" si="0"/>
        <v>570</v>
      </c>
      <c r="H16" s="59">
        <v>0.19</v>
      </c>
      <c r="I16" s="49" t="s">
        <v>12</v>
      </c>
    </row>
    <row r="17" spans="1:9" outlineLevel="3" x14ac:dyDescent="0.2">
      <c r="A17" s="53" t="s">
        <v>32</v>
      </c>
      <c r="B17" s="53" t="s">
        <v>208</v>
      </c>
      <c r="C17" s="54">
        <v>200</v>
      </c>
      <c r="D17" s="53" t="s">
        <v>56</v>
      </c>
      <c r="E17" s="55">
        <v>25</v>
      </c>
      <c r="F17" s="56">
        <f t="shared" si="1"/>
        <v>5000</v>
      </c>
      <c r="G17" s="56">
        <f t="shared" si="0"/>
        <v>950</v>
      </c>
      <c r="H17" s="58">
        <v>0.19</v>
      </c>
      <c r="I17" s="53" t="s">
        <v>12</v>
      </c>
    </row>
    <row r="18" spans="1:9" outlineLevel="1" x14ac:dyDescent="0.2">
      <c r="A18" s="45" t="s">
        <v>149</v>
      </c>
      <c r="B18" s="45" t="s">
        <v>232</v>
      </c>
      <c r="C18" s="46"/>
      <c r="D18" s="45"/>
      <c r="E18" s="47"/>
      <c r="F18" s="48">
        <f>IF((TRIM(I18)="Ja"),SUM(F19:F19),0)</f>
        <v>132400</v>
      </c>
      <c r="G18" s="48">
        <f t="shared" si="0"/>
        <v>25156</v>
      </c>
      <c r="H18" s="60">
        <v>0.19</v>
      </c>
      <c r="I18" s="45" t="s">
        <v>12</v>
      </c>
    </row>
    <row r="19" spans="1:9" outlineLevel="2" x14ac:dyDescent="0.2">
      <c r="A19" s="45" t="s">
        <v>151</v>
      </c>
      <c r="B19" s="45" t="s">
        <v>231</v>
      </c>
      <c r="C19" s="46"/>
      <c r="D19" s="45"/>
      <c r="E19" s="47"/>
      <c r="F19" s="48">
        <f>IF((TRIM(I19)="Ja"),SUM(F20:F24),0)</f>
        <v>132400</v>
      </c>
      <c r="G19" s="48">
        <f t="shared" si="0"/>
        <v>25156</v>
      </c>
      <c r="H19" s="60">
        <v>0.19</v>
      </c>
      <c r="I19" s="45" t="s">
        <v>12</v>
      </c>
    </row>
    <row r="20" spans="1:9" outlineLevel="3" x14ac:dyDescent="0.2">
      <c r="A20" s="49" t="s">
        <v>153</v>
      </c>
      <c r="B20" s="49" t="s">
        <v>230</v>
      </c>
      <c r="C20" s="50">
        <v>200</v>
      </c>
      <c r="D20" s="49" t="s">
        <v>45</v>
      </c>
      <c r="E20" s="51">
        <v>20</v>
      </c>
      <c r="F20" s="52">
        <f>IF((TRIM(I20)="Ja"),ROUND(ROUND((C20*E20),4),2),0)</f>
        <v>4000</v>
      </c>
      <c r="G20" s="52">
        <f t="shared" si="0"/>
        <v>760</v>
      </c>
      <c r="H20" s="59">
        <v>0.19</v>
      </c>
      <c r="I20" s="49" t="s">
        <v>12</v>
      </c>
    </row>
    <row r="21" spans="1:9" outlineLevel="3" x14ac:dyDescent="0.2">
      <c r="A21" s="49" t="s">
        <v>155</v>
      </c>
      <c r="B21" s="49" t="s">
        <v>229</v>
      </c>
      <c r="C21" s="50">
        <v>200</v>
      </c>
      <c r="D21" s="49" t="s">
        <v>45</v>
      </c>
      <c r="E21" s="51">
        <v>2</v>
      </c>
      <c r="F21" s="52">
        <f>IF((TRIM(I21)="Ja"),ROUND(ROUND((C21*E21),4),2),0)</f>
        <v>400</v>
      </c>
      <c r="G21" s="52">
        <f t="shared" si="0"/>
        <v>76</v>
      </c>
      <c r="H21" s="59">
        <v>0.19</v>
      </c>
      <c r="I21" s="49" t="s">
        <v>12</v>
      </c>
    </row>
    <row r="22" spans="1:9" outlineLevel="3" x14ac:dyDescent="0.2">
      <c r="A22" s="49" t="s">
        <v>157</v>
      </c>
      <c r="B22" s="49" t="s">
        <v>228</v>
      </c>
      <c r="C22" s="50">
        <v>80</v>
      </c>
      <c r="D22" s="49" t="s">
        <v>120</v>
      </c>
      <c r="E22" s="51">
        <v>300</v>
      </c>
      <c r="F22" s="52">
        <f>IF((TRIM(I22)="Ja"),ROUND(ROUND((C22*E22),4),2),0)</f>
        <v>24000</v>
      </c>
      <c r="G22" s="52">
        <f t="shared" si="0"/>
        <v>4560</v>
      </c>
      <c r="H22" s="59">
        <v>0.19</v>
      </c>
      <c r="I22" s="49" t="s">
        <v>12</v>
      </c>
    </row>
    <row r="23" spans="1:9" outlineLevel="3" x14ac:dyDescent="0.2">
      <c r="A23" s="49" t="s">
        <v>159</v>
      </c>
      <c r="B23" s="49" t="s">
        <v>227</v>
      </c>
      <c r="C23" s="50">
        <v>100</v>
      </c>
      <c r="D23" s="49" t="s">
        <v>120</v>
      </c>
      <c r="E23" s="51">
        <v>500</v>
      </c>
      <c r="F23" s="52">
        <f>IF((TRIM(I23)="Ja"),ROUND(ROUND((C23*E23),4),2),0)</f>
        <v>50000</v>
      </c>
      <c r="G23" s="52">
        <f t="shared" si="0"/>
        <v>9500</v>
      </c>
      <c r="H23" s="59">
        <v>0.19</v>
      </c>
      <c r="I23" s="49" t="s">
        <v>12</v>
      </c>
    </row>
    <row r="24" spans="1:9" outlineLevel="3" x14ac:dyDescent="0.2">
      <c r="A24" s="53" t="s">
        <v>161</v>
      </c>
      <c r="B24" s="53" t="s">
        <v>226</v>
      </c>
      <c r="C24" s="54">
        <v>30</v>
      </c>
      <c r="D24" s="53" t="s">
        <v>56</v>
      </c>
      <c r="E24" s="55">
        <v>1800</v>
      </c>
      <c r="F24" s="56">
        <f>IF((TRIM(I24)="Ja"),ROUND(ROUND((C24*E24),4),2),0)</f>
        <v>54000</v>
      </c>
      <c r="G24" s="56">
        <f t="shared" si="0"/>
        <v>10260</v>
      </c>
      <c r="H24" s="58">
        <v>0.19</v>
      </c>
      <c r="I24" s="53" t="s">
        <v>12</v>
      </c>
    </row>
    <row r="25" spans="1:9" outlineLevel="1" x14ac:dyDescent="0.2">
      <c r="A25" s="45" t="s">
        <v>225</v>
      </c>
      <c r="B25" s="45" t="s">
        <v>224</v>
      </c>
      <c r="C25" s="46"/>
      <c r="D25" s="45"/>
      <c r="E25" s="47"/>
      <c r="F25" s="48">
        <f>IF((TRIM(I25)="Ja"),SUM(F26:F26),0)</f>
        <v>29400</v>
      </c>
      <c r="G25" s="48">
        <f t="shared" si="0"/>
        <v>5586</v>
      </c>
      <c r="H25" s="60">
        <v>0.19</v>
      </c>
      <c r="I25" s="45" t="s">
        <v>12</v>
      </c>
    </row>
    <row r="26" spans="1:9" outlineLevel="2" x14ac:dyDescent="0.2">
      <c r="A26" s="45" t="s">
        <v>223</v>
      </c>
      <c r="B26" s="45" t="s">
        <v>222</v>
      </c>
      <c r="C26" s="46"/>
      <c r="D26" s="45"/>
      <c r="E26" s="47"/>
      <c r="F26" s="48">
        <f>IF((TRIM(I26)="Ja"),SUM(F27:F28),0)</f>
        <v>29400</v>
      </c>
      <c r="G26" s="48">
        <f t="shared" si="0"/>
        <v>5586</v>
      </c>
      <c r="H26" s="60">
        <v>0.19</v>
      </c>
      <c r="I26" s="45" t="s">
        <v>12</v>
      </c>
    </row>
    <row r="27" spans="1:9" outlineLevel="3" x14ac:dyDescent="0.2">
      <c r="A27" s="49" t="s">
        <v>221</v>
      </c>
      <c r="B27" s="49" t="s">
        <v>220</v>
      </c>
      <c r="C27" s="50">
        <v>90</v>
      </c>
      <c r="D27" s="49" t="s">
        <v>69</v>
      </c>
      <c r="E27" s="51">
        <v>300</v>
      </c>
      <c r="F27" s="52">
        <f>IF((TRIM(I27)="Ja"),ROUND(ROUND((C27*E27),4),2),0)</f>
        <v>27000</v>
      </c>
      <c r="G27" s="52">
        <f t="shared" si="0"/>
        <v>5130</v>
      </c>
      <c r="H27" s="59">
        <v>0.19</v>
      </c>
      <c r="I27" s="49" t="s">
        <v>12</v>
      </c>
    </row>
    <row r="28" spans="1:9" outlineLevel="3" x14ac:dyDescent="0.2">
      <c r="A28" s="53" t="s">
        <v>219</v>
      </c>
      <c r="B28" s="53" t="s">
        <v>218</v>
      </c>
      <c r="C28" s="54">
        <v>12</v>
      </c>
      <c r="D28" s="53" t="s">
        <v>34</v>
      </c>
      <c r="E28" s="55">
        <v>200</v>
      </c>
      <c r="F28" s="56">
        <f>IF((TRIM(I28)="Ja"),ROUND(ROUND((C28*E28),4),2),0)</f>
        <v>2400</v>
      </c>
      <c r="G28" s="56">
        <f t="shared" si="0"/>
        <v>456</v>
      </c>
      <c r="H28" s="58">
        <v>0.19</v>
      </c>
      <c r="I28" s="53" t="s">
        <v>12</v>
      </c>
    </row>
  </sheetData>
  <mergeCells count="1">
    <mergeCell ref="G2:I2"/>
  </mergeCells>
  <pageMargins left="0.7" right="0.7" top="0.78740157499999996" bottom="0.78740157499999996"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I29"/>
  <sheetViews>
    <sheetView showGridLines="0" workbookViewId="0">
      <pane xSplit="2" ySplit="6" topLeftCell="C7" activePane="bottomRight" state="frozen"/>
      <selection pane="topRight"/>
      <selection pane="bottomLeft"/>
      <selection pane="bottomRight" activeCell="M10" sqref="M10"/>
    </sheetView>
  </sheetViews>
  <sheetFormatPr baseColWidth="10" defaultRowHeight="15" outlineLevelRow="3" x14ac:dyDescent="0.2"/>
  <cols>
    <col min="2" max="2" width="30.6640625" bestFit="1" customWidth="1"/>
    <col min="3" max="3" width="6.88671875" bestFit="1" customWidth="1"/>
    <col min="7" max="9" width="0" hidden="1" customWidth="1"/>
  </cols>
  <sheetData>
    <row r="2" spans="1:9" x14ac:dyDescent="0.2">
      <c r="A2" t="s">
        <v>0</v>
      </c>
      <c r="G2" s="100" t="s">
        <v>1</v>
      </c>
      <c r="H2" s="101"/>
      <c r="I2" s="101"/>
    </row>
    <row r="6" spans="1:9" x14ac:dyDescent="0.2">
      <c r="A6" s="40" t="s">
        <v>2</v>
      </c>
      <c r="B6" s="40" t="s">
        <v>3</v>
      </c>
      <c r="C6" s="40" t="s">
        <v>4</v>
      </c>
      <c r="D6" s="40" t="s">
        <v>5</v>
      </c>
      <c r="E6" s="40" t="s">
        <v>6</v>
      </c>
      <c r="F6" s="40" t="s">
        <v>7</v>
      </c>
      <c r="G6" s="40" t="s">
        <v>8</v>
      </c>
      <c r="H6" s="40" t="s">
        <v>9</v>
      </c>
      <c r="I6" s="40" t="s">
        <v>10</v>
      </c>
    </row>
    <row r="7" spans="1:9" x14ac:dyDescent="0.2">
      <c r="A7" s="41" t="s">
        <v>225</v>
      </c>
      <c r="B7" s="64" t="s">
        <v>258</v>
      </c>
      <c r="C7" s="42"/>
      <c r="D7" s="41"/>
      <c r="E7" s="43"/>
      <c r="F7" s="44">
        <f>IF((TRIM(I7)="Ja"),SUM(F8,F18,F25),0)</f>
        <v>150915</v>
      </c>
      <c r="G7" s="44">
        <f t="shared" ref="G7:G29" si="0">ROUND(ROUND((H7*F7),4),2)</f>
        <v>28673.85</v>
      </c>
      <c r="H7" s="61">
        <v>0.19</v>
      </c>
      <c r="I7" s="41" t="s">
        <v>12</v>
      </c>
    </row>
    <row r="8" spans="1:9" outlineLevel="1" x14ac:dyDescent="0.2">
      <c r="A8" s="45" t="s">
        <v>11</v>
      </c>
      <c r="B8" s="45" t="s">
        <v>115</v>
      </c>
      <c r="C8" s="46"/>
      <c r="D8" s="45"/>
      <c r="E8" s="47"/>
      <c r="F8" s="48">
        <f>IF((TRIM(I8)="Ja"),SUM(F9:F9),0)</f>
        <v>19055</v>
      </c>
      <c r="G8" s="48">
        <f t="shared" si="0"/>
        <v>3620.45</v>
      </c>
      <c r="H8" s="60">
        <v>0.19</v>
      </c>
      <c r="I8" s="45" t="s">
        <v>12</v>
      </c>
    </row>
    <row r="9" spans="1:9" outlineLevel="2" x14ac:dyDescent="0.2">
      <c r="A9" s="45" t="s">
        <v>14</v>
      </c>
      <c r="B9" s="45" t="s">
        <v>130</v>
      </c>
      <c r="C9" s="46"/>
      <c r="D9" s="45"/>
      <c r="E9" s="47"/>
      <c r="F9" s="48">
        <f>IF((TRIM(I9)="Ja"),SUM(F10:F17),0)</f>
        <v>19055</v>
      </c>
      <c r="G9" s="48">
        <f t="shared" si="0"/>
        <v>3620.45</v>
      </c>
      <c r="H9" s="60">
        <v>0.19</v>
      </c>
      <c r="I9" s="45" t="s">
        <v>12</v>
      </c>
    </row>
    <row r="10" spans="1:9" ht="15" customHeight="1" outlineLevel="3" x14ac:dyDescent="0.2">
      <c r="A10" s="49" t="s">
        <v>16</v>
      </c>
      <c r="B10" s="49" t="s">
        <v>239</v>
      </c>
      <c r="C10" s="50">
        <v>250</v>
      </c>
      <c r="D10" s="49" t="s">
        <v>120</v>
      </c>
      <c r="E10" s="51">
        <v>15</v>
      </c>
      <c r="F10" s="52">
        <f t="shared" ref="F10:F17" si="1">IF((TRIM(I10)="Ja"),ROUND(ROUND((C10*E10),4),2),0)</f>
        <v>3750</v>
      </c>
      <c r="G10" s="52">
        <f t="shared" si="0"/>
        <v>712.5</v>
      </c>
      <c r="H10" s="59">
        <v>0.19</v>
      </c>
      <c r="I10" s="49" t="s">
        <v>12</v>
      </c>
    </row>
    <row r="11" spans="1:9" outlineLevel="3" x14ac:dyDescent="0.2">
      <c r="A11" s="49" t="s">
        <v>19</v>
      </c>
      <c r="B11" s="49" t="s">
        <v>238</v>
      </c>
      <c r="C11" s="50">
        <v>180</v>
      </c>
      <c r="D11" s="49" t="s">
        <v>45</v>
      </c>
      <c r="E11" s="51">
        <v>2</v>
      </c>
      <c r="F11" s="52">
        <f t="shared" si="1"/>
        <v>360</v>
      </c>
      <c r="G11" s="52">
        <f t="shared" si="0"/>
        <v>68.400000000000006</v>
      </c>
      <c r="H11" s="59">
        <v>0.19</v>
      </c>
      <c r="I11" s="49" t="s">
        <v>12</v>
      </c>
    </row>
    <row r="12" spans="1:9" outlineLevel="3" x14ac:dyDescent="0.2">
      <c r="A12" s="49" t="s">
        <v>22</v>
      </c>
      <c r="B12" s="49" t="s">
        <v>237</v>
      </c>
      <c r="C12" s="50">
        <v>180</v>
      </c>
      <c r="D12" s="49" t="s">
        <v>45</v>
      </c>
      <c r="E12" s="51">
        <v>1.5</v>
      </c>
      <c r="F12" s="52">
        <f t="shared" si="1"/>
        <v>270</v>
      </c>
      <c r="G12" s="52">
        <f t="shared" si="0"/>
        <v>51.3</v>
      </c>
      <c r="H12" s="59">
        <v>0.19</v>
      </c>
      <c r="I12" s="49" t="s">
        <v>12</v>
      </c>
    </row>
    <row r="13" spans="1:9" ht="15" customHeight="1" outlineLevel="3" x14ac:dyDescent="0.2">
      <c r="A13" s="49" t="s">
        <v>24</v>
      </c>
      <c r="B13" s="49" t="s">
        <v>236</v>
      </c>
      <c r="C13" s="50">
        <v>45</v>
      </c>
      <c r="D13" s="49" t="s">
        <v>120</v>
      </c>
      <c r="E13" s="51">
        <v>35</v>
      </c>
      <c r="F13" s="52">
        <f t="shared" si="1"/>
        <v>1575</v>
      </c>
      <c r="G13" s="52">
        <f t="shared" si="0"/>
        <v>299.25</v>
      </c>
      <c r="H13" s="59">
        <v>0.19</v>
      </c>
      <c r="I13" s="49" t="s">
        <v>12</v>
      </c>
    </row>
    <row r="14" spans="1:9" ht="15" customHeight="1" outlineLevel="3" x14ac:dyDescent="0.2">
      <c r="A14" s="49" t="s">
        <v>26</v>
      </c>
      <c r="B14" s="49" t="s">
        <v>235</v>
      </c>
      <c r="C14" s="50">
        <v>45</v>
      </c>
      <c r="D14" s="49" t="s">
        <v>120</v>
      </c>
      <c r="E14" s="51">
        <v>40</v>
      </c>
      <c r="F14" s="52">
        <f t="shared" si="1"/>
        <v>1800</v>
      </c>
      <c r="G14" s="52">
        <f t="shared" si="0"/>
        <v>342</v>
      </c>
      <c r="H14" s="59">
        <v>0.19</v>
      </c>
      <c r="I14" s="49" t="s">
        <v>12</v>
      </c>
    </row>
    <row r="15" spans="1:9" ht="15" customHeight="1" outlineLevel="3" x14ac:dyDescent="0.2">
      <c r="A15" s="49" t="s">
        <v>28</v>
      </c>
      <c r="B15" s="49" t="s">
        <v>234</v>
      </c>
      <c r="C15" s="50">
        <v>150</v>
      </c>
      <c r="D15" s="49" t="s">
        <v>120</v>
      </c>
      <c r="E15" s="51">
        <v>10</v>
      </c>
      <c r="F15" s="52">
        <f t="shared" si="1"/>
        <v>1500</v>
      </c>
      <c r="G15" s="52">
        <f t="shared" si="0"/>
        <v>285</v>
      </c>
      <c r="H15" s="59">
        <v>0.19</v>
      </c>
      <c r="I15" s="49" t="s">
        <v>12</v>
      </c>
    </row>
    <row r="16" spans="1:9" ht="15" customHeight="1" outlineLevel="3" x14ac:dyDescent="0.2">
      <c r="A16" s="49" t="s">
        <v>30</v>
      </c>
      <c r="B16" s="49" t="s">
        <v>243</v>
      </c>
      <c r="C16" s="50">
        <v>6</v>
      </c>
      <c r="D16" s="49" t="s">
        <v>34</v>
      </c>
      <c r="E16" s="51">
        <v>800</v>
      </c>
      <c r="F16" s="52">
        <f t="shared" si="1"/>
        <v>4800</v>
      </c>
      <c r="G16" s="52">
        <f t="shared" si="0"/>
        <v>912</v>
      </c>
      <c r="H16" s="59">
        <v>0.19</v>
      </c>
      <c r="I16" s="49" t="s">
        <v>12</v>
      </c>
    </row>
    <row r="17" spans="1:9" ht="15" customHeight="1" outlineLevel="3" x14ac:dyDescent="0.2">
      <c r="A17" s="53" t="s">
        <v>32</v>
      </c>
      <c r="B17" s="53" t="s">
        <v>208</v>
      </c>
      <c r="C17" s="54">
        <v>200</v>
      </c>
      <c r="D17" s="53" t="s">
        <v>56</v>
      </c>
      <c r="E17" s="55">
        <v>25</v>
      </c>
      <c r="F17" s="56">
        <f t="shared" si="1"/>
        <v>5000</v>
      </c>
      <c r="G17" s="56">
        <f t="shared" si="0"/>
        <v>950</v>
      </c>
      <c r="H17" s="58">
        <v>0.19</v>
      </c>
      <c r="I17" s="53" t="s">
        <v>12</v>
      </c>
    </row>
    <row r="18" spans="1:9" ht="15" customHeight="1" outlineLevel="1" x14ac:dyDescent="0.2">
      <c r="A18" s="45" t="s">
        <v>149</v>
      </c>
      <c r="B18" s="45" t="s">
        <v>232</v>
      </c>
      <c r="C18" s="46"/>
      <c r="D18" s="45"/>
      <c r="E18" s="47"/>
      <c r="F18" s="48">
        <f>IF((TRIM(I18)="Ja"),SUM(F19:F19),0)</f>
        <v>109960</v>
      </c>
      <c r="G18" s="48">
        <f t="shared" si="0"/>
        <v>20892.400000000001</v>
      </c>
      <c r="H18" s="60">
        <v>0.19</v>
      </c>
      <c r="I18" s="45" t="s">
        <v>12</v>
      </c>
    </row>
    <row r="19" spans="1:9" ht="15" customHeight="1" outlineLevel="2" x14ac:dyDescent="0.2">
      <c r="A19" s="45" t="s">
        <v>151</v>
      </c>
      <c r="B19" s="45" t="s">
        <v>231</v>
      </c>
      <c r="C19" s="46"/>
      <c r="D19" s="45"/>
      <c r="E19" s="47"/>
      <c r="F19" s="48">
        <f>IF((TRIM(I19)="Ja"),SUM(F20:F24),0)</f>
        <v>109960</v>
      </c>
      <c r="G19" s="48">
        <f t="shared" si="0"/>
        <v>20892.400000000001</v>
      </c>
      <c r="H19" s="60">
        <v>0.19</v>
      </c>
      <c r="I19" s="45" t="s">
        <v>12</v>
      </c>
    </row>
    <row r="20" spans="1:9" ht="15" customHeight="1" outlineLevel="3" x14ac:dyDescent="0.2">
      <c r="A20" s="49" t="s">
        <v>153</v>
      </c>
      <c r="B20" s="49" t="s">
        <v>230</v>
      </c>
      <c r="C20" s="50">
        <v>180</v>
      </c>
      <c r="D20" s="49" t="s">
        <v>45</v>
      </c>
      <c r="E20" s="51">
        <v>20</v>
      </c>
      <c r="F20" s="52">
        <f>IF((TRIM(I20)="Ja"),ROUND(ROUND((C20*E20),4),2),0)</f>
        <v>3600</v>
      </c>
      <c r="G20" s="52">
        <f t="shared" si="0"/>
        <v>684</v>
      </c>
      <c r="H20" s="59">
        <v>0.19</v>
      </c>
      <c r="I20" s="49" t="s">
        <v>12</v>
      </c>
    </row>
    <row r="21" spans="1:9" ht="15" customHeight="1" outlineLevel="3" x14ac:dyDescent="0.2">
      <c r="A21" s="49" t="s">
        <v>155</v>
      </c>
      <c r="B21" s="49" t="s">
        <v>229</v>
      </c>
      <c r="C21" s="50">
        <v>180</v>
      </c>
      <c r="D21" s="49" t="s">
        <v>45</v>
      </c>
      <c r="E21" s="51">
        <v>2</v>
      </c>
      <c r="F21" s="52">
        <f>IF((TRIM(I21)="Ja"),ROUND(ROUND((C21*E21),4),2),0)</f>
        <v>360</v>
      </c>
      <c r="G21" s="52">
        <f t="shared" si="0"/>
        <v>68.400000000000006</v>
      </c>
      <c r="H21" s="59">
        <v>0.19</v>
      </c>
      <c r="I21" s="49" t="s">
        <v>12</v>
      </c>
    </row>
    <row r="22" spans="1:9" ht="15" customHeight="1" outlineLevel="3" x14ac:dyDescent="0.2">
      <c r="A22" s="49" t="s">
        <v>157</v>
      </c>
      <c r="B22" s="49" t="s">
        <v>228</v>
      </c>
      <c r="C22" s="50">
        <v>70</v>
      </c>
      <c r="D22" s="49" t="s">
        <v>120</v>
      </c>
      <c r="E22" s="51">
        <v>300</v>
      </c>
      <c r="F22" s="52">
        <f>IF((TRIM(I22)="Ja"),ROUND(ROUND((C22*E22),4),2),0)</f>
        <v>21000</v>
      </c>
      <c r="G22" s="52">
        <f t="shared" si="0"/>
        <v>3990</v>
      </c>
      <c r="H22" s="59">
        <v>0.19</v>
      </c>
      <c r="I22" s="49" t="s">
        <v>12</v>
      </c>
    </row>
    <row r="23" spans="1:9" ht="15" customHeight="1" outlineLevel="3" x14ac:dyDescent="0.2">
      <c r="A23" s="49" t="s">
        <v>159</v>
      </c>
      <c r="B23" s="49" t="s">
        <v>227</v>
      </c>
      <c r="C23" s="50">
        <v>80</v>
      </c>
      <c r="D23" s="49" t="s">
        <v>120</v>
      </c>
      <c r="E23" s="51">
        <v>500</v>
      </c>
      <c r="F23" s="52">
        <f>IF((TRIM(I23)="Ja"),ROUND(ROUND((C23*E23),4),2),0)</f>
        <v>40000</v>
      </c>
      <c r="G23" s="52">
        <f t="shared" si="0"/>
        <v>7600</v>
      </c>
      <c r="H23" s="59">
        <v>0.19</v>
      </c>
      <c r="I23" s="49" t="s">
        <v>12</v>
      </c>
    </row>
    <row r="24" spans="1:9" ht="15" customHeight="1" outlineLevel="3" x14ac:dyDescent="0.2">
      <c r="A24" s="53" t="s">
        <v>161</v>
      </c>
      <c r="B24" s="53" t="s">
        <v>226</v>
      </c>
      <c r="C24" s="54">
        <v>25</v>
      </c>
      <c r="D24" s="53" t="s">
        <v>56</v>
      </c>
      <c r="E24" s="55">
        <v>1800</v>
      </c>
      <c r="F24" s="56">
        <f>IF((TRIM(I24)="Ja"),ROUND(ROUND((C24*E24),4),2),0)</f>
        <v>45000</v>
      </c>
      <c r="G24" s="56">
        <f t="shared" si="0"/>
        <v>8550</v>
      </c>
      <c r="H24" s="58">
        <v>0.19</v>
      </c>
      <c r="I24" s="53" t="s">
        <v>12</v>
      </c>
    </row>
    <row r="25" spans="1:9" ht="15" customHeight="1" outlineLevel="1" x14ac:dyDescent="0.2">
      <c r="A25" s="45" t="s">
        <v>225</v>
      </c>
      <c r="B25" s="45" t="s">
        <v>224</v>
      </c>
      <c r="C25" s="46"/>
      <c r="D25" s="45"/>
      <c r="E25" s="47"/>
      <c r="F25" s="48">
        <f>IF((TRIM(I25)="Ja"),SUM(F26:F26),0)</f>
        <v>21900</v>
      </c>
      <c r="G25" s="48">
        <f t="shared" si="0"/>
        <v>4161</v>
      </c>
      <c r="H25" s="60">
        <v>0.19</v>
      </c>
      <c r="I25" s="45" t="s">
        <v>12</v>
      </c>
    </row>
    <row r="26" spans="1:9" ht="15" customHeight="1" outlineLevel="2" x14ac:dyDescent="0.2">
      <c r="A26" s="45" t="s">
        <v>223</v>
      </c>
      <c r="B26" s="45" t="s">
        <v>222</v>
      </c>
      <c r="C26" s="46"/>
      <c r="D26" s="45"/>
      <c r="E26" s="47"/>
      <c r="F26" s="48">
        <f>IF((TRIM(I26)="Ja"),SUM(F27:F29),0)</f>
        <v>21900</v>
      </c>
      <c r="G26" s="48">
        <f t="shared" si="0"/>
        <v>4161</v>
      </c>
      <c r="H26" s="60">
        <v>0.19</v>
      </c>
      <c r="I26" s="45" t="s">
        <v>12</v>
      </c>
    </row>
    <row r="27" spans="1:9" ht="15" customHeight="1" outlineLevel="3" x14ac:dyDescent="0.2">
      <c r="A27" s="49" t="s">
        <v>221</v>
      </c>
      <c r="B27" s="49" t="s">
        <v>220</v>
      </c>
      <c r="C27" s="50">
        <v>20</v>
      </c>
      <c r="D27" s="49" t="s">
        <v>69</v>
      </c>
      <c r="E27" s="51">
        <v>300</v>
      </c>
      <c r="F27" s="52">
        <f>IF((TRIM(I27)="Ja"),ROUND(ROUND((C27*E27),4),2),0)</f>
        <v>6000</v>
      </c>
      <c r="G27" s="52">
        <f t="shared" si="0"/>
        <v>1140</v>
      </c>
      <c r="H27" s="59">
        <v>0.19</v>
      </c>
      <c r="I27" s="49" t="s">
        <v>12</v>
      </c>
    </row>
    <row r="28" spans="1:9" ht="15" customHeight="1" outlineLevel="3" x14ac:dyDescent="0.2">
      <c r="A28" s="49" t="s">
        <v>219</v>
      </c>
      <c r="B28" s="49" t="s">
        <v>218</v>
      </c>
      <c r="C28" s="50">
        <v>12</v>
      </c>
      <c r="D28" s="49" t="s">
        <v>34</v>
      </c>
      <c r="E28" s="51">
        <v>200</v>
      </c>
      <c r="F28" s="52">
        <f>IF((TRIM(I28)="Ja"),ROUND(ROUND((C28*E28),4),2),0)</f>
        <v>2400</v>
      </c>
      <c r="G28" s="52">
        <f t="shared" si="0"/>
        <v>456</v>
      </c>
      <c r="H28" s="59">
        <v>0.19</v>
      </c>
      <c r="I28" s="49" t="s">
        <v>12</v>
      </c>
    </row>
    <row r="29" spans="1:9" ht="15" customHeight="1" outlineLevel="3" x14ac:dyDescent="0.2">
      <c r="A29" s="53" t="s">
        <v>242</v>
      </c>
      <c r="B29" s="53" t="s">
        <v>241</v>
      </c>
      <c r="C29" s="54">
        <v>90</v>
      </c>
      <c r="D29" s="53" t="s">
        <v>69</v>
      </c>
      <c r="E29" s="55">
        <v>150</v>
      </c>
      <c r="F29" s="56">
        <f>IF((TRIM(I29)="Ja"),ROUND(ROUND((C29*E29),4),2),0)</f>
        <v>13500</v>
      </c>
      <c r="G29" s="56">
        <f t="shared" si="0"/>
        <v>2565</v>
      </c>
      <c r="H29" s="58">
        <v>0.19</v>
      </c>
      <c r="I29" s="53" t="s">
        <v>12</v>
      </c>
    </row>
  </sheetData>
  <mergeCells count="1">
    <mergeCell ref="G2:I2"/>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I29"/>
  <sheetViews>
    <sheetView showGridLines="0" workbookViewId="0">
      <pane xSplit="2" ySplit="6" topLeftCell="C7" activePane="bottomRight" state="frozen"/>
      <selection pane="topRight"/>
      <selection pane="bottomLeft"/>
      <selection pane="bottomRight" activeCell="B24" sqref="B24"/>
    </sheetView>
  </sheetViews>
  <sheetFormatPr baseColWidth="10" defaultRowHeight="15" outlineLevelRow="3" x14ac:dyDescent="0.2"/>
  <cols>
    <col min="2" max="2" width="35.21875" customWidth="1"/>
    <col min="7" max="9" width="0" hidden="1" customWidth="1"/>
  </cols>
  <sheetData>
    <row r="2" spans="1:9" x14ac:dyDescent="0.2">
      <c r="A2" t="s">
        <v>0</v>
      </c>
      <c r="G2" s="100" t="s">
        <v>1</v>
      </c>
      <c r="H2" s="101"/>
      <c r="I2" s="101"/>
    </row>
    <row r="6" spans="1:9" x14ac:dyDescent="0.2">
      <c r="A6" s="40" t="s">
        <v>2</v>
      </c>
      <c r="B6" s="40" t="s">
        <v>3</v>
      </c>
      <c r="C6" s="40" t="s">
        <v>4</v>
      </c>
      <c r="D6" s="40" t="s">
        <v>5</v>
      </c>
      <c r="E6" s="40" t="s">
        <v>6</v>
      </c>
      <c r="F6" s="40" t="s">
        <v>7</v>
      </c>
      <c r="G6" s="40" t="s">
        <v>8</v>
      </c>
      <c r="H6" s="40" t="s">
        <v>9</v>
      </c>
      <c r="I6" s="40" t="s">
        <v>10</v>
      </c>
    </row>
    <row r="7" spans="1:9" x14ac:dyDescent="0.2">
      <c r="A7" s="41" t="s">
        <v>245</v>
      </c>
      <c r="B7" s="41" t="s">
        <v>244</v>
      </c>
      <c r="C7" s="42"/>
      <c r="D7" s="41"/>
      <c r="E7" s="43"/>
      <c r="F7" s="44">
        <f>IF((TRIM(I7)="Ja"),SUM(F8,F18,F25),0)</f>
        <v>184070</v>
      </c>
      <c r="G7" s="44">
        <f t="shared" ref="G7:G29" si="0">ROUND(ROUND((H7*F7),4),2)</f>
        <v>34973.300000000003</v>
      </c>
      <c r="H7" s="61">
        <v>0.19</v>
      </c>
      <c r="I7" s="41" t="s">
        <v>12</v>
      </c>
    </row>
    <row r="8" spans="1:9" outlineLevel="1" x14ac:dyDescent="0.2">
      <c r="A8" s="45" t="s">
        <v>11</v>
      </c>
      <c r="B8" s="45" t="s">
        <v>115</v>
      </c>
      <c r="C8" s="46"/>
      <c r="D8" s="45"/>
      <c r="E8" s="47"/>
      <c r="F8" s="48">
        <f>IF((TRIM(I8)="Ja"),SUM(F9:F9),0)</f>
        <v>25190</v>
      </c>
      <c r="G8" s="48">
        <f t="shared" si="0"/>
        <v>4786.1000000000004</v>
      </c>
      <c r="H8" s="60">
        <v>0.19</v>
      </c>
      <c r="I8" s="45" t="s">
        <v>12</v>
      </c>
    </row>
    <row r="9" spans="1:9" outlineLevel="2" x14ac:dyDescent="0.2">
      <c r="A9" s="45" t="s">
        <v>14</v>
      </c>
      <c r="B9" s="45" t="s">
        <v>130</v>
      </c>
      <c r="C9" s="46"/>
      <c r="D9" s="45"/>
      <c r="E9" s="47"/>
      <c r="F9" s="48">
        <f>IF((TRIM(I9)="Ja"),SUM(F10:F17),0)</f>
        <v>25190</v>
      </c>
      <c r="G9" s="48">
        <f t="shared" si="0"/>
        <v>4786.1000000000004</v>
      </c>
      <c r="H9" s="60">
        <v>0.19</v>
      </c>
      <c r="I9" s="45" t="s">
        <v>12</v>
      </c>
    </row>
    <row r="10" spans="1:9" outlineLevel="3" x14ac:dyDescent="0.2">
      <c r="A10" s="49" t="s">
        <v>16</v>
      </c>
      <c r="B10" s="49" t="s">
        <v>239</v>
      </c>
      <c r="C10" s="50">
        <v>350</v>
      </c>
      <c r="D10" s="49" t="s">
        <v>120</v>
      </c>
      <c r="E10" s="51">
        <v>15</v>
      </c>
      <c r="F10" s="52">
        <f t="shared" ref="F10:F17" si="1">IF((TRIM(I10)="Ja"),ROUND(ROUND((C10*E10),4),2),0)</f>
        <v>5250</v>
      </c>
      <c r="G10" s="52">
        <f t="shared" si="0"/>
        <v>997.5</v>
      </c>
      <c r="H10" s="59">
        <v>0.19</v>
      </c>
      <c r="I10" s="49" t="s">
        <v>12</v>
      </c>
    </row>
    <row r="11" spans="1:9" outlineLevel="3" x14ac:dyDescent="0.2">
      <c r="A11" s="49" t="s">
        <v>19</v>
      </c>
      <c r="B11" s="49" t="s">
        <v>238</v>
      </c>
      <c r="C11" s="50">
        <v>240</v>
      </c>
      <c r="D11" s="49" t="s">
        <v>45</v>
      </c>
      <c r="E11" s="51">
        <v>2</v>
      </c>
      <c r="F11" s="52">
        <f t="shared" si="1"/>
        <v>480</v>
      </c>
      <c r="G11" s="52">
        <f t="shared" si="0"/>
        <v>91.2</v>
      </c>
      <c r="H11" s="59">
        <v>0.19</v>
      </c>
      <c r="I11" s="49" t="s">
        <v>12</v>
      </c>
    </row>
    <row r="12" spans="1:9" outlineLevel="3" x14ac:dyDescent="0.2">
      <c r="A12" s="49" t="s">
        <v>22</v>
      </c>
      <c r="B12" s="49" t="s">
        <v>237</v>
      </c>
      <c r="C12" s="50">
        <v>240</v>
      </c>
      <c r="D12" s="49" t="s">
        <v>45</v>
      </c>
      <c r="E12" s="51">
        <v>1.5</v>
      </c>
      <c r="F12" s="52">
        <f t="shared" si="1"/>
        <v>360</v>
      </c>
      <c r="G12" s="52">
        <f t="shared" si="0"/>
        <v>68.400000000000006</v>
      </c>
      <c r="H12" s="59">
        <v>0.19</v>
      </c>
      <c r="I12" s="49" t="s">
        <v>12</v>
      </c>
    </row>
    <row r="13" spans="1:9" outlineLevel="3" x14ac:dyDescent="0.2">
      <c r="A13" s="49" t="s">
        <v>24</v>
      </c>
      <c r="B13" s="49" t="s">
        <v>236</v>
      </c>
      <c r="C13" s="50">
        <v>60</v>
      </c>
      <c r="D13" s="49" t="s">
        <v>120</v>
      </c>
      <c r="E13" s="51">
        <v>35</v>
      </c>
      <c r="F13" s="52">
        <f t="shared" si="1"/>
        <v>2100</v>
      </c>
      <c r="G13" s="52">
        <f t="shared" si="0"/>
        <v>399</v>
      </c>
      <c r="H13" s="59">
        <v>0.19</v>
      </c>
      <c r="I13" s="49" t="s">
        <v>12</v>
      </c>
    </row>
    <row r="14" spans="1:9" outlineLevel="3" x14ac:dyDescent="0.2">
      <c r="A14" s="49" t="s">
        <v>26</v>
      </c>
      <c r="B14" s="49" t="s">
        <v>235</v>
      </c>
      <c r="C14" s="50">
        <v>60</v>
      </c>
      <c r="D14" s="49" t="s">
        <v>120</v>
      </c>
      <c r="E14" s="51">
        <v>40</v>
      </c>
      <c r="F14" s="52">
        <f t="shared" si="1"/>
        <v>2400</v>
      </c>
      <c r="G14" s="52">
        <f t="shared" si="0"/>
        <v>456</v>
      </c>
      <c r="H14" s="59">
        <v>0.19</v>
      </c>
      <c r="I14" s="49" t="s">
        <v>12</v>
      </c>
    </row>
    <row r="15" spans="1:9" outlineLevel="3" x14ac:dyDescent="0.2">
      <c r="A15" s="49" t="s">
        <v>28</v>
      </c>
      <c r="B15" s="49" t="s">
        <v>234</v>
      </c>
      <c r="C15" s="50">
        <v>210</v>
      </c>
      <c r="D15" s="49" t="s">
        <v>120</v>
      </c>
      <c r="E15" s="51">
        <v>10</v>
      </c>
      <c r="F15" s="52">
        <f t="shared" si="1"/>
        <v>2100</v>
      </c>
      <c r="G15" s="52">
        <f t="shared" si="0"/>
        <v>399</v>
      </c>
      <c r="H15" s="59">
        <v>0.19</v>
      </c>
      <c r="I15" s="49" t="s">
        <v>12</v>
      </c>
    </row>
    <row r="16" spans="1:9" outlineLevel="3" x14ac:dyDescent="0.2">
      <c r="A16" s="49" t="s">
        <v>30</v>
      </c>
      <c r="B16" s="49" t="s">
        <v>243</v>
      </c>
      <c r="C16" s="50">
        <v>6</v>
      </c>
      <c r="D16" s="49" t="s">
        <v>34</v>
      </c>
      <c r="E16" s="51">
        <v>1000</v>
      </c>
      <c r="F16" s="52">
        <f t="shared" si="1"/>
        <v>6000</v>
      </c>
      <c r="G16" s="52">
        <f t="shared" si="0"/>
        <v>1140</v>
      </c>
      <c r="H16" s="59">
        <v>0.19</v>
      </c>
      <c r="I16" s="49" t="s">
        <v>12</v>
      </c>
    </row>
    <row r="17" spans="1:9" outlineLevel="3" x14ac:dyDescent="0.2">
      <c r="A17" s="53" t="s">
        <v>32</v>
      </c>
      <c r="B17" s="53" t="s">
        <v>208</v>
      </c>
      <c r="C17" s="54">
        <v>260</v>
      </c>
      <c r="D17" s="53" t="s">
        <v>56</v>
      </c>
      <c r="E17" s="55">
        <v>25</v>
      </c>
      <c r="F17" s="56">
        <f t="shared" si="1"/>
        <v>6500</v>
      </c>
      <c r="G17" s="56">
        <f t="shared" si="0"/>
        <v>1235</v>
      </c>
      <c r="H17" s="58">
        <v>0.19</v>
      </c>
      <c r="I17" s="53" t="s">
        <v>12</v>
      </c>
    </row>
    <row r="18" spans="1:9" outlineLevel="1" x14ac:dyDescent="0.2">
      <c r="A18" s="45" t="s">
        <v>149</v>
      </c>
      <c r="B18" s="45" t="s">
        <v>232</v>
      </c>
      <c r="C18" s="46"/>
      <c r="D18" s="45"/>
      <c r="E18" s="47"/>
      <c r="F18" s="48">
        <f>IF((TRIM(I18)="Ja"),SUM(F19:F19),0)</f>
        <v>135480</v>
      </c>
      <c r="G18" s="48">
        <f t="shared" si="0"/>
        <v>25741.200000000001</v>
      </c>
      <c r="H18" s="60">
        <v>0.19</v>
      </c>
      <c r="I18" s="45" t="s">
        <v>12</v>
      </c>
    </row>
    <row r="19" spans="1:9" outlineLevel="2" x14ac:dyDescent="0.2">
      <c r="A19" s="45" t="s">
        <v>151</v>
      </c>
      <c r="B19" s="45" t="s">
        <v>231</v>
      </c>
      <c r="C19" s="46"/>
      <c r="D19" s="45"/>
      <c r="E19" s="47"/>
      <c r="F19" s="48">
        <f>IF((TRIM(I19)="Ja"),SUM(F20:F24),0)</f>
        <v>135480</v>
      </c>
      <c r="G19" s="48">
        <f t="shared" si="0"/>
        <v>25741.200000000001</v>
      </c>
      <c r="H19" s="60">
        <v>0.19</v>
      </c>
      <c r="I19" s="45" t="s">
        <v>12</v>
      </c>
    </row>
    <row r="20" spans="1:9" outlineLevel="3" x14ac:dyDescent="0.2">
      <c r="A20" s="49" t="s">
        <v>153</v>
      </c>
      <c r="B20" s="49" t="s">
        <v>230</v>
      </c>
      <c r="C20" s="50">
        <v>240</v>
      </c>
      <c r="D20" s="49" t="s">
        <v>45</v>
      </c>
      <c r="E20" s="51">
        <v>25</v>
      </c>
      <c r="F20" s="52">
        <f>IF((TRIM(I20)="Ja"),ROUND(ROUND((C20*E20),4),2),0)</f>
        <v>6000</v>
      </c>
      <c r="G20" s="52">
        <f t="shared" si="0"/>
        <v>1140</v>
      </c>
      <c r="H20" s="59">
        <v>0.19</v>
      </c>
      <c r="I20" s="49" t="s">
        <v>12</v>
      </c>
    </row>
    <row r="21" spans="1:9" outlineLevel="3" x14ac:dyDescent="0.2">
      <c r="A21" s="49" t="s">
        <v>155</v>
      </c>
      <c r="B21" s="49" t="s">
        <v>229</v>
      </c>
      <c r="C21" s="50">
        <v>240</v>
      </c>
      <c r="D21" s="49" t="s">
        <v>45</v>
      </c>
      <c r="E21" s="51">
        <v>2</v>
      </c>
      <c r="F21" s="52">
        <f>IF((TRIM(I21)="Ja"),ROUND(ROUND((C21*E21),4),2),0)</f>
        <v>480</v>
      </c>
      <c r="G21" s="52">
        <f t="shared" si="0"/>
        <v>91.2</v>
      </c>
      <c r="H21" s="59">
        <v>0.19</v>
      </c>
      <c r="I21" s="49" t="s">
        <v>12</v>
      </c>
    </row>
    <row r="22" spans="1:9" outlineLevel="3" x14ac:dyDescent="0.2">
      <c r="A22" s="49" t="s">
        <v>157</v>
      </c>
      <c r="B22" s="49" t="s">
        <v>228</v>
      </c>
      <c r="C22" s="50">
        <v>100</v>
      </c>
      <c r="D22" s="49" t="s">
        <v>120</v>
      </c>
      <c r="E22" s="51">
        <v>300</v>
      </c>
      <c r="F22" s="52">
        <f>IF((TRIM(I22)="Ja"),ROUND(ROUND((C22*E22),4),2),0)</f>
        <v>30000</v>
      </c>
      <c r="G22" s="52">
        <f t="shared" si="0"/>
        <v>5700</v>
      </c>
      <c r="H22" s="59">
        <v>0.19</v>
      </c>
      <c r="I22" s="49" t="s">
        <v>12</v>
      </c>
    </row>
    <row r="23" spans="1:9" outlineLevel="3" x14ac:dyDescent="0.2">
      <c r="A23" s="49" t="s">
        <v>159</v>
      </c>
      <c r="B23" s="49" t="s">
        <v>227</v>
      </c>
      <c r="C23" s="50">
        <v>90</v>
      </c>
      <c r="D23" s="49" t="s">
        <v>120</v>
      </c>
      <c r="E23" s="51">
        <v>500</v>
      </c>
      <c r="F23" s="52">
        <f>IF((TRIM(I23)="Ja"),ROUND(ROUND((C23*E23),4),2),0)</f>
        <v>45000</v>
      </c>
      <c r="G23" s="52">
        <f t="shared" si="0"/>
        <v>8550</v>
      </c>
      <c r="H23" s="59">
        <v>0.19</v>
      </c>
      <c r="I23" s="49" t="s">
        <v>12</v>
      </c>
    </row>
    <row r="24" spans="1:9" outlineLevel="3" x14ac:dyDescent="0.2">
      <c r="A24" s="53" t="s">
        <v>161</v>
      </c>
      <c r="B24" s="53" t="s">
        <v>226</v>
      </c>
      <c r="C24" s="54">
        <v>30</v>
      </c>
      <c r="D24" s="53" t="s">
        <v>56</v>
      </c>
      <c r="E24" s="55">
        <v>1800</v>
      </c>
      <c r="F24" s="56">
        <f>IF((TRIM(I24)="Ja"),ROUND(ROUND((C24*E24),4),2),0)</f>
        <v>54000</v>
      </c>
      <c r="G24" s="56">
        <f t="shared" si="0"/>
        <v>10260</v>
      </c>
      <c r="H24" s="58">
        <v>0.19</v>
      </c>
      <c r="I24" s="53" t="s">
        <v>12</v>
      </c>
    </row>
    <row r="25" spans="1:9" outlineLevel="1" x14ac:dyDescent="0.2">
      <c r="A25" s="45" t="s">
        <v>225</v>
      </c>
      <c r="B25" s="45" t="s">
        <v>224</v>
      </c>
      <c r="C25" s="46"/>
      <c r="D25" s="45"/>
      <c r="E25" s="47"/>
      <c r="F25" s="48">
        <f>IF((TRIM(I25)="Ja"),SUM(F26:F26),0)</f>
        <v>23400</v>
      </c>
      <c r="G25" s="48">
        <f t="shared" si="0"/>
        <v>4446</v>
      </c>
      <c r="H25" s="60">
        <v>0.19</v>
      </c>
      <c r="I25" s="45" t="s">
        <v>12</v>
      </c>
    </row>
    <row r="26" spans="1:9" outlineLevel="2" x14ac:dyDescent="0.2">
      <c r="A26" s="45" t="s">
        <v>223</v>
      </c>
      <c r="B26" s="45" t="s">
        <v>222</v>
      </c>
      <c r="C26" s="46"/>
      <c r="D26" s="45"/>
      <c r="E26" s="47"/>
      <c r="F26" s="48">
        <f>IF((TRIM(I26)="Ja"),SUM(F27:F29),0)</f>
        <v>23400</v>
      </c>
      <c r="G26" s="48">
        <f t="shared" si="0"/>
        <v>4446</v>
      </c>
      <c r="H26" s="60">
        <v>0.19</v>
      </c>
      <c r="I26" s="45" t="s">
        <v>12</v>
      </c>
    </row>
    <row r="27" spans="1:9" outlineLevel="3" x14ac:dyDescent="0.2">
      <c r="A27" s="49" t="s">
        <v>221</v>
      </c>
      <c r="B27" s="49" t="s">
        <v>220</v>
      </c>
      <c r="C27" s="50">
        <v>20</v>
      </c>
      <c r="D27" s="49" t="s">
        <v>69</v>
      </c>
      <c r="E27" s="51">
        <v>300</v>
      </c>
      <c r="F27" s="52">
        <f>IF((TRIM(I27)="Ja"),ROUND(ROUND((C27*E27),4),2),0)</f>
        <v>6000</v>
      </c>
      <c r="G27" s="52">
        <f t="shared" si="0"/>
        <v>1140</v>
      </c>
      <c r="H27" s="59">
        <v>0.19</v>
      </c>
      <c r="I27" s="49" t="s">
        <v>12</v>
      </c>
    </row>
    <row r="28" spans="1:9" outlineLevel="3" x14ac:dyDescent="0.2">
      <c r="A28" s="49" t="s">
        <v>219</v>
      </c>
      <c r="B28" s="49" t="s">
        <v>218</v>
      </c>
      <c r="C28" s="50">
        <v>12</v>
      </c>
      <c r="D28" s="49" t="s">
        <v>34</v>
      </c>
      <c r="E28" s="51">
        <v>200</v>
      </c>
      <c r="F28" s="52">
        <f>IF((TRIM(I28)="Ja"),ROUND(ROUND((C28*E28),4),2),0)</f>
        <v>2400</v>
      </c>
      <c r="G28" s="52">
        <f t="shared" si="0"/>
        <v>456</v>
      </c>
      <c r="H28" s="59">
        <v>0.19</v>
      </c>
      <c r="I28" s="49" t="s">
        <v>12</v>
      </c>
    </row>
    <row r="29" spans="1:9" outlineLevel="3" x14ac:dyDescent="0.2">
      <c r="A29" s="53" t="s">
        <v>242</v>
      </c>
      <c r="B29" s="53" t="s">
        <v>241</v>
      </c>
      <c r="C29" s="54">
        <v>100</v>
      </c>
      <c r="D29" s="53" t="s">
        <v>69</v>
      </c>
      <c r="E29" s="55">
        <v>150</v>
      </c>
      <c r="F29" s="56">
        <f>IF((TRIM(I29)="Ja"),ROUND(ROUND((C29*E29),4),2),0)</f>
        <v>15000</v>
      </c>
      <c r="G29" s="56">
        <f t="shared" si="0"/>
        <v>2850</v>
      </c>
      <c r="H29" s="58">
        <v>0.19</v>
      </c>
      <c r="I29" s="53" t="s">
        <v>12</v>
      </c>
    </row>
  </sheetData>
  <mergeCells count="1">
    <mergeCell ref="G2:I2"/>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I20"/>
  <sheetViews>
    <sheetView showGridLines="0" workbookViewId="0">
      <pane xSplit="2" ySplit="6" topLeftCell="C7" activePane="bottomRight" state="frozen"/>
      <selection pane="topRight"/>
      <selection pane="bottomLeft"/>
      <selection pane="bottomRight" activeCell="K14" sqref="K14"/>
    </sheetView>
  </sheetViews>
  <sheetFormatPr baseColWidth="10" defaultRowHeight="15" outlineLevelRow="3" x14ac:dyDescent="0.2"/>
  <cols>
    <col min="2" max="2" width="34.77734375" customWidth="1"/>
    <col min="7" max="9" width="0" hidden="1" customWidth="1"/>
  </cols>
  <sheetData>
    <row r="2" spans="1:9" x14ac:dyDescent="0.2">
      <c r="A2" t="s">
        <v>0</v>
      </c>
      <c r="G2" s="100" t="s">
        <v>1</v>
      </c>
      <c r="H2" s="101"/>
      <c r="I2" s="101"/>
    </row>
    <row r="6" spans="1:9" x14ac:dyDescent="0.2">
      <c r="A6" s="40" t="s">
        <v>2</v>
      </c>
      <c r="B6" s="40" t="s">
        <v>3</v>
      </c>
      <c r="C6" s="40" t="s">
        <v>4</v>
      </c>
      <c r="D6" s="40" t="s">
        <v>5</v>
      </c>
      <c r="E6" s="40" t="s">
        <v>6</v>
      </c>
      <c r="F6" s="40" t="s">
        <v>7</v>
      </c>
      <c r="G6" s="40" t="s">
        <v>8</v>
      </c>
      <c r="H6" s="40" t="s">
        <v>9</v>
      </c>
      <c r="I6" s="40" t="s">
        <v>10</v>
      </c>
    </row>
    <row r="7" spans="1:9" ht="15" customHeight="1" x14ac:dyDescent="0.2">
      <c r="A7" s="41" t="s">
        <v>246</v>
      </c>
      <c r="B7" s="41" t="s">
        <v>247</v>
      </c>
      <c r="C7" s="42"/>
      <c r="D7" s="41"/>
      <c r="E7" s="43"/>
      <c r="F7" s="44">
        <f>IF((TRIM(I7)="Ja"),SUM(F8,F12,F16),0)</f>
        <v>200400</v>
      </c>
      <c r="G7" s="44">
        <f t="shared" ref="G7:G20" si="0">ROUND(ROUND((H7*F7),4),2)</f>
        <v>38076</v>
      </c>
      <c r="H7" s="61">
        <v>0.19</v>
      </c>
      <c r="I7" s="41" t="s">
        <v>12</v>
      </c>
    </row>
    <row r="8" spans="1:9" ht="15" customHeight="1" outlineLevel="1" x14ac:dyDescent="0.2">
      <c r="A8" s="45" t="s">
        <v>11</v>
      </c>
      <c r="B8" s="45" t="s">
        <v>115</v>
      </c>
      <c r="C8" s="46"/>
      <c r="D8" s="45"/>
      <c r="E8" s="47"/>
      <c r="F8" s="48">
        <f>IF((TRIM(I8)="Ja"),SUM(F9:F9),0)</f>
        <v>9000</v>
      </c>
      <c r="G8" s="48">
        <f t="shared" si="0"/>
        <v>1710</v>
      </c>
      <c r="H8" s="60">
        <v>0.19</v>
      </c>
      <c r="I8" s="45" t="s">
        <v>12</v>
      </c>
    </row>
    <row r="9" spans="1:9" ht="15" customHeight="1" outlineLevel="2" x14ac:dyDescent="0.2">
      <c r="A9" s="45" t="s">
        <v>14</v>
      </c>
      <c r="B9" s="45" t="s">
        <v>130</v>
      </c>
      <c r="C9" s="46"/>
      <c r="D9" s="45"/>
      <c r="E9" s="47"/>
      <c r="F9" s="48">
        <f>IF((TRIM(I9)="Ja"),SUM(F10:F11),0)</f>
        <v>9000</v>
      </c>
      <c r="G9" s="48">
        <f t="shared" si="0"/>
        <v>1710</v>
      </c>
      <c r="H9" s="60">
        <v>0.19</v>
      </c>
      <c r="I9" s="45" t="s">
        <v>12</v>
      </c>
    </row>
    <row r="10" spans="1:9" ht="15" customHeight="1" outlineLevel="3" x14ac:dyDescent="0.2">
      <c r="A10" s="49" t="s">
        <v>16</v>
      </c>
      <c r="B10" s="49" t="s">
        <v>234</v>
      </c>
      <c r="C10" s="50">
        <v>300</v>
      </c>
      <c r="D10" s="49" t="s">
        <v>120</v>
      </c>
      <c r="E10" s="51">
        <v>10</v>
      </c>
      <c r="F10" s="52">
        <f>IF((TRIM(I10)="Ja"),ROUND(ROUND((C10*E10),4),2),0)</f>
        <v>3000</v>
      </c>
      <c r="G10" s="52">
        <f t="shared" si="0"/>
        <v>570</v>
      </c>
      <c r="H10" s="59">
        <v>0.19</v>
      </c>
      <c r="I10" s="49" t="s">
        <v>12</v>
      </c>
    </row>
    <row r="11" spans="1:9" ht="15" customHeight="1" outlineLevel="3" x14ac:dyDescent="0.2">
      <c r="A11" s="53" t="s">
        <v>19</v>
      </c>
      <c r="B11" s="53" t="s">
        <v>248</v>
      </c>
      <c r="C11" s="54">
        <v>6</v>
      </c>
      <c r="D11" s="53" t="s">
        <v>34</v>
      </c>
      <c r="E11" s="55">
        <v>1000</v>
      </c>
      <c r="F11" s="56">
        <f>IF((TRIM(I11)="Ja"),ROUND(ROUND((C11*E11),4),2),0)</f>
        <v>6000</v>
      </c>
      <c r="G11" s="56">
        <f t="shared" si="0"/>
        <v>1140</v>
      </c>
      <c r="H11" s="58">
        <v>0.19</v>
      </c>
      <c r="I11" s="53" t="s">
        <v>12</v>
      </c>
    </row>
    <row r="12" spans="1:9" ht="15" customHeight="1" outlineLevel="1" x14ac:dyDescent="0.2">
      <c r="A12" s="45" t="s">
        <v>149</v>
      </c>
      <c r="B12" s="45" t="s">
        <v>249</v>
      </c>
      <c r="C12" s="46"/>
      <c r="D12" s="45"/>
      <c r="E12" s="47"/>
      <c r="F12" s="48">
        <f>IF((TRIM(I12)="Ja"),SUM(F13:F13),0)</f>
        <v>168000</v>
      </c>
      <c r="G12" s="48">
        <f t="shared" si="0"/>
        <v>31920</v>
      </c>
      <c r="H12" s="60">
        <v>0.19</v>
      </c>
      <c r="I12" s="45" t="s">
        <v>12</v>
      </c>
    </row>
    <row r="13" spans="1:9" ht="15" customHeight="1" outlineLevel="2" x14ac:dyDescent="0.2">
      <c r="A13" s="45" t="s">
        <v>151</v>
      </c>
      <c r="B13" s="45" t="s">
        <v>250</v>
      </c>
      <c r="C13" s="46"/>
      <c r="D13" s="45"/>
      <c r="E13" s="47"/>
      <c r="F13" s="48">
        <f>IF((TRIM(I13)="Ja"),SUM(F14:F15),0)</f>
        <v>168000</v>
      </c>
      <c r="G13" s="48">
        <f t="shared" si="0"/>
        <v>31920</v>
      </c>
      <c r="H13" s="60">
        <v>0.19</v>
      </c>
      <c r="I13" s="45" t="s">
        <v>12</v>
      </c>
    </row>
    <row r="14" spans="1:9" ht="15" customHeight="1" outlineLevel="3" x14ac:dyDescent="0.2">
      <c r="A14" s="49" t="s">
        <v>153</v>
      </c>
      <c r="B14" s="49" t="s">
        <v>251</v>
      </c>
      <c r="C14" s="50">
        <v>500</v>
      </c>
      <c r="D14" s="49" t="s">
        <v>45</v>
      </c>
      <c r="E14" s="51">
        <v>300</v>
      </c>
      <c r="F14" s="52">
        <f>IF((TRIM(I14)="Ja"),ROUND(ROUND((C14*E14),4),2),0)</f>
        <v>150000</v>
      </c>
      <c r="G14" s="52">
        <f t="shared" si="0"/>
        <v>28500</v>
      </c>
      <c r="H14" s="59">
        <v>0.19</v>
      </c>
      <c r="I14" s="49" t="s">
        <v>12</v>
      </c>
    </row>
    <row r="15" spans="1:9" ht="15" customHeight="1" outlineLevel="3" x14ac:dyDescent="0.2">
      <c r="A15" s="53" t="s">
        <v>155</v>
      </c>
      <c r="B15" s="53" t="s">
        <v>252</v>
      </c>
      <c r="C15" s="54">
        <v>120</v>
      </c>
      <c r="D15" s="53" t="s">
        <v>69</v>
      </c>
      <c r="E15" s="55">
        <v>150</v>
      </c>
      <c r="F15" s="56">
        <f>IF((TRIM(I15)="Ja"),ROUND(ROUND((C15*E15),4),2),0)</f>
        <v>18000</v>
      </c>
      <c r="G15" s="56">
        <f t="shared" si="0"/>
        <v>3420</v>
      </c>
      <c r="H15" s="58">
        <v>0.19</v>
      </c>
      <c r="I15" s="53" t="s">
        <v>12</v>
      </c>
    </row>
    <row r="16" spans="1:9" ht="15" customHeight="1" outlineLevel="1" x14ac:dyDescent="0.2">
      <c r="A16" s="45" t="s">
        <v>225</v>
      </c>
      <c r="B16" s="45" t="s">
        <v>224</v>
      </c>
      <c r="C16" s="46"/>
      <c r="D16" s="45"/>
      <c r="E16" s="47"/>
      <c r="F16" s="48">
        <f>IF((TRIM(I16)="Ja"),SUM(F17:F17),0)</f>
        <v>23400</v>
      </c>
      <c r="G16" s="48">
        <f t="shared" si="0"/>
        <v>4446</v>
      </c>
      <c r="H16" s="60">
        <v>0.19</v>
      </c>
      <c r="I16" s="45" t="s">
        <v>12</v>
      </c>
    </row>
    <row r="17" spans="1:9" ht="15" customHeight="1" outlineLevel="2" x14ac:dyDescent="0.2">
      <c r="A17" s="45" t="s">
        <v>223</v>
      </c>
      <c r="B17" s="45" t="s">
        <v>222</v>
      </c>
      <c r="C17" s="46"/>
      <c r="D17" s="45"/>
      <c r="E17" s="47"/>
      <c r="F17" s="48">
        <f>IF((TRIM(I17)="Ja"),SUM(F18:F20),0)</f>
        <v>23400</v>
      </c>
      <c r="G17" s="48">
        <f t="shared" si="0"/>
        <v>4446</v>
      </c>
      <c r="H17" s="60">
        <v>0.19</v>
      </c>
      <c r="I17" s="45" t="s">
        <v>12</v>
      </c>
    </row>
    <row r="18" spans="1:9" ht="15" customHeight="1" outlineLevel="3" x14ac:dyDescent="0.2">
      <c r="A18" s="49" t="s">
        <v>221</v>
      </c>
      <c r="B18" s="49" t="s">
        <v>220</v>
      </c>
      <c r="C18" s="50">
        <v>20</v>
      </c>
      <c r="D18" s="49" t="s">
        <v>69</v>
      </c>
      <c r="E18" s="51">
        <v>300</v>
      </c>
      <c r="F18" s="52">
        <f>IF((TRIM(I18)="Ja"),ROUND(ROUND((C18*E18),4),2),0)</f>
        <v>6000</v>
      </c>
      <c r="G18" s="52">
        <f t="shared" si="0"/>
        <v>1140</v>
      </c>
      <c r="H18" s="59">
        <v>0.19</v>
      </c>
      <c r="I18" s="49" t="s">
        <v>12</v>
      </c>
    </row>
    <row r="19" spans="1:9" ht="15" customHeight="1" outlineLevel="3" x14ac:dyDescent="0.2">
      <c r="A19" s="49" t="s">
        <v>219</v>
      </c>
      <c r="B19" s="49" t="s">
        <v>218</v>
      </c>
      <c r="C19" s="50">
        <v>12</v>
      </c>
      <c r="D19" s="49" t="s">
        <v>34</v>
      </c>
      <c r="E19" s="51">
        <v>200</v>
      </c>
      <c r="F19" s="52">
        <f>IF((TRIM(I19)="Ja"),ROUND(ROUND((C19*E19),4),2),0)</f>
        <v>2400</v>
      </c>
      <c r="G19" s="52">
        <f t="shared" si="0"/>
        <v>456</v>
      </c>
      <c r="H19" s="59">
        <v>0.19</v>
      </c>
      <c r="I19" s="49" t="s">
        <v>12</v>
      </c>
    </row>
    <row r="20" spans="1:9" ht="15" customHeight="1" outlineLevel="3" x14ac:dyDescent="0.2">
      <c r="A20" s="53" t="s">
        <v>242</v>
      </c>
      <c r="B20" s="53" t="s">
        <v>241</v>
      </c>
      <c r="C20" s="54">
        <v>100</v>
      </c>
      <c r="D20" s="53" t="s">
        <v>69</v>
      </c>
      <c r="E20" s="55">
        <v>150</v>
      </c>
      <c r="F20" s="56">
        <f>IF((TRIM(I20)="Ja"),ROUND(ROUND((C20*E20),4),2),0)</f>
        <v>15000</v>
      </c>
      <c r="G20" s="56">
        <f t="shared" si="0"/>
        <v>2850</v>
      </c>
      <c r="H20" s="58">
        <v>0.19</v>
      </c>
      <c r="I20" s="53" t="s">
        <v>12</v>
      </c>
    </row>
  </sheetData>
  <mergeCells count="1">
    <mergeCell ref="G2:I2"/>
  </mergeCells>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I20"/>
  <sheetViews>
    <sheetView showGridLines="0" workbookViewId="0">
      <pane xSplit="2" ySplit="6" topLeftCell="C7" activePane="bottomRight" state="frozen"/>
      <selection pane="topRight"/>
      <selection pane="bottomLeft"/>
      <selection pane="bottomRight" activeCell="J16" sqref="J16"/>
    </sheetView>
  </sheetViews>
  <sheetFormatPr baseColWidth="10" defaultRowHeight="15" outlineLevelRow="3" x14ac:dyDescent="0.2"/>
  <cols>
    <col min="2" max="2" width="40.88671875" customWidth="1"/>
    <col min="7" max="9" width="0" hidden="1" customWidth="1"/>
  </cols>
  <sheetData>
    <row r="2" spans="1:9" x14ac:dyDescent="0.2">
      <c r="A2" t="s">
        <v>0</v>
      </c>
      <c r="G2" s="100" t="s">
        <v>1</v>
      </c>
      <c r="H2" s="101"/>
      <c r="I2" s="101"/>
    </row>
    <row r="6" spans="1:9" x14ac:dyDescent="0.2">
      <c r="A6" s="40" t="s">
        <v>2</v>
      </c>
      <c r="B6" s="40" t="s">
        <v>3</v>
      </c>
      <c r="C6" s="40" t="s">
        <v>4</v>
      </c>
      <c r="D6" s="40" t="s">
        <v>5</v>
      </c>
      <c r="E6" s="40" t="s">
        <v>6</v>
      </c>
      <c r="F6" s="40" t="s">
        <v>7</v>
      </c>
      <c r="G6" s="40" t="s">
        <v>8</v>
      </c>
      <c r="H6" s="40" t="s">
        <v>9</v>
      </c>
      <c r="I6" s="40" t="s">
        <v>10</v>
      </c>
    </row>
    <row r="7" spans="1:9" ht="15" customHeight="1" x14ac:dyDescent="0.2">
      <c r="A7" s="41" t="s">
        <v>255</v>
      </c>
      <c r="B7" s="64" t="s">
        <v>259</v>
      </c>
      <c r="C7" s="42"/>
      <c r="D7" s="41"/>
      <c r="E7" s="43"/>
      <c r="F7" s="44">
        <f>IF((TRIM(I7)="Ja"),SUM(F8,F12,F16),0)</f>
        <v>164400</v>
      </c>
      <c r="G7" s="44">
        <f t="shared" ref="G7:G20" si="0">ROUND(ROUND((H7*F7),4),2)</f>
        <v>31236</v>
      </c>
      <c r="H7" s="61">
        <v>0.19</v>
      </c>
      <c r="I7" s="41" t="s">
        <v>12</v>
      </c>
    </row>
    <row r="8" spans="1:9" ht="15" customHeight="1" outlineLevel="1" x14ac:dyDescent="0.2">
      <c r="A8" s="45" t="s">
        <v>11</v>
      </c>
      <c r="B8" s="45" t="s">
        <v>115</v>
      </c>
      <c r="C8" s="46"/>
      <c r="D8" s="45"/>
      <c r="E8" s="47"/>
      <c r="F8" s="48">
        <f>IF((TRIM(I8)="Ja"),SUM(F9:F9),0)</f>
        <v>9000</v>
      </c>
      <c r="G8" s="48">
        <f t="shared" si="0"/>
        <v>1710</v>
      </c>
      <c r="H8" s="60">
        <v>0.19</v>
      </c>
      <c r="I8" s="45" t="s">
        <v>12</v>
      </c>
    </row>
    <row r="9" spans="1:9" ht="15" customHeight="1" outlineLevel="2" x14ac:dyDescent="0.2">
      <c r="A9" s="45" t="s">
        <v>14</v>
      </c>
      <c r="B9" s="45" t="s">
        <v>130</v>
      </c>
      <c r="C9" s="46"/>
      <c r="D9" s="45"/>
      <c r="E9" s="47"/>
      <c r="F9" s="48">
        <f>IF((TRIM(I9)="Ja"),SUM(F10:F11),0)</f>
        <v>9000</v>
      </c>
      <c r="G9" s="48">
        <f t="shared" si="0"/>
        <v>1710</v>
      </c>
      <c r="H9" s="60">
        <v>0.19</v>
      </c>
      <c r="I9" s="45" t="s">
        <v>12</v>
      </c>
    </row>
    <row r="10" spans="1:9" ht="15" customHeight="1" outlineLevel="3" x14ac:dyDescent="0.2">
      <c r="A10" s="49" t="s">
        <v>16</v>
      </c>
      <c r="B10" s="49" t="s">
        <v>234</v>
      </c>
      <c r="C10" s="50">
        <v>300</v>
      </c>
      <c r="D10" s="49" t="s">
        <v>120</v>
      </c>
      <c r="E10" s="51">
        <v>10</v>
      </c>
      <c r="F10" s="52">
        <f>IF((TRIM(I10)="Ja"),ROUND(ROUND((C10*E10),4),2),0)</f>
        <v>3000</v>
      </c>
      <c r="G10" s="52">
        <f t="shared" si="0"/>
        <v>570</v>
      </c>
      <c r="H10" s="59">
        <v>0.19</v>
      </c>
      <c r="I10" s="49" t="s">
        <v>12</v>
      </c>
    </row>
    <row r="11" spans="1:9" ht="15" customHeight="1" outlineLevel="3" x14ac:dyDescent="0.2">
      <c r="A11" s="53" t="s">
        <v>19</v>
      </c>
      <c r="B11" s="53" t="s">
        <v>248</v>
      </c>
      <c r="C11" s="54">
        <v>6</v>
      </c>
      <c r="D11" s="53" t="s">
        <v>34</v>
      </c>
      <c r="E11" s="55">
        <v>1000</v>
      </c>
      <c r="F11" s="56">
        <f>IF((TRIM(I11)="Ja"),ROUND(ROUND((C11*E11),4),2),0)</f>
        <v>6000</v>
      </c>
      <c r="G11" s="56">
        <f t="shared" si="0"/>
        <v>1140</v>
      </c>
      <c r="H11" s="58">
        <v>0.19</v>
      </c>
      <c r="I11" s="53" t="s">
        <v>12</v>
      </c>
    </row>
    <row r="12" spans="1:9" ht="15" customHeight="1" outlineLevel="1" x14ac:dyDescent="0.2">
      <c r="A12" s="45" t="s">
        <v>149</v>
      </c>
      <c r="B12" s="45" t="s">
        <v>249</v>
      </c>
      <c r="C12" s="46"/>
      <c r="D12" s="45"/>
      <c r="E12" s="47"/>
      <c r="F12" s="48">
        <f>IF((TRIM(I12)="Ja"),SUM(F13:F13),0)</f>
        <v>133500</v>
      </c>
      <c r="G12" s="48">
        <f t="shared" si="0"/>
        <v>25365</v>
      </c>
      <c r="H12" s="60">
        <v>0.19</v>
      </c>
      <c r="I12" s="45" t="s">
        <v>12</v>
      </c>
    </row>
    <row r="13" spans="1:9" ht="15" customHeight="1" outlineLevel="2" x14ac:dyDescent="0.2">
      <c r="A13" s="45" t="s">
        <v>151</v>
      </c>
      <c r="B13" s="45" t="s">
        <v>250</v>
      </c>
      <c r="C13" s="46"/>
      <c r="D13" s="45"/>
      <c r="E13" s="47"/>
      <c r="F13" s="48">
        <f>IF((TRIM(I13)="Ja"),SUM(F14:F15),0)</f>
        <v>133500</v>
      </c>
      <c r="G13" s="48">
        <f t="shared" si="0"/>
        <v>25365</v>
      </c>
      <c r="H13" s="60">
        <v>0.19</v>
      </c>
      <c r="I13" s="45" t="s">
        <v>12</v>
      </c>
    </row>
    <row r="14" spans="1:9" ht="15" customHeight="1" outlineLevel="3" x14ac:dyDescent="0.2">
      <c r="A14" s="49" t="s">
        <v>153</v>
      </c>
      <c r="B14" s="49" t="s">
        <v>251</v>
      </c>
      <c r="C14" s="50">
        <v>400</v>
      </c>
      <c r="D14" s="49" t="s">
        <v>45</v>
      </c>
      <c r="E14" s="51">
        <v>300</v>
      </c>
      <c r="F14" s="52">
        <f>IF((TRIM(I14)="Ja"),ROUND(ROUND((C14*E14),4),2),0)</f>
        <v>120000</v>
      </c>
      <c r="G14" s="52">
        <f t="shared" si="0"/>
        <v>22800</v>
      </c>
      <c r="H14" s="59">
        <v>0.19</v>
      </c>
      <c r="I14" s="49" t="s">
        <v>12</v>
      </c>
    </row>
    <row r="15" spans="1:9" ht="15" customHeight="1" outlineLevel="3" x14ac:dyDescent="0.2">
      <c r="A15" s="53" t="s">
        <v>155</v>
      </c>
      <c r="B15" s="53" t="s">
        <v>252</v>
      </c>
      <c r="C15" s="54">
        <v>90</v>
      </c>
      <c r="D15" s="53" t="s">
        <v>69</v>
      </c>
      <c r="E15" s="55">
        <v>150</v>
      </c>
      <c r="F15" s="56">
        <f>IF((TRIM(I15)="Ja"),ROUND(ROUND((C15*E15),4),2),0)</f>
        <v>13500</v>
      </c>
      <c r="G15" s="56">
        <f t="shared" si="0"/>
        <v>2565</v>
      </c>
      <c r="H15" s="58">
        <v>0.19</v>
      </c>
      <c r="I15" s="53" t="s">
        <v>12</v>
      </c>
    </row>
    <row r="16" spans="1:9" ht="15" customHeight="1" outlineLevel="1" x14ac:dyDescent="0.2">
      <c r="A16" s="45" t="s">
        <v>225</v>
      </c>
      <c r="B16" s="45" t="s">
        <v>224</v>
      </c>
      <c r="C16" s="46"/>
      <c r="D16" s="45"/>
      <c r="E16" s="47"/>
      <c r="F16" s="48">
        <f>IF((TRIM(I16)="Ja"),SUM(F17:F17),0)</f>
        <v>21900</v>
      </c>
      <c r="G16" s="48">
        <f t="shared" si="0"/>
        <v>4161</v>
      </c>
      <c r="H16" s="60">
        <v>0.19</v>
      </c>
      <c r="I16" s="45" t="s">
        <v>12</v>
      </c>
    </row>
    <row r="17" spans="1:9" ht="15" customHeight="1" outlineLevel="2" x14ac:dyDescent="0.2">
      <c r="A17" s="45" t="s">
        <v>223</v>
      </c>
      <c r="B17" s="45" t="s">
        <v>222</v>
      </c>
      <c r="C17" s="46"/>
      <c r="D17" s="45"/>
      <c r="E17" s="47"/>
      <c r="F17" s="48">
        <f>IF((TRIM(I17)="Ja"),SUM(F18:F20),0)</f>
        <v>21900</v>
      </c>
      <c r="G17" s="48">
        <f t="shared" si="0"/>
        <v>4161</v>
      </c>
      <c r="H17" s="60">
        <v>0.19</v>
      </c>
      <c r="I17" s="45" t="s">
        <v>12</v>
      </c>
    </row>
    <row r="18" spans="1:9" ht="15" customHeight="1" outlineLevel="3" x14ac:dyDescent="0.2">
      <c r="A18" s="49" t="s">
        <v>221</v>
      </c>
      <c r="B18" s="49" t="s">
        <v>220</v>
      </c>
      <c r="C18" s="50">
        <v>20</v>
      </c>
      <c r="D18" s="49" t="s">
        <v>69</v>
      </c>
      <c r="E18" s="51">
        <v>300</v>
      </c>
      <c r="F18" s="52">
        <f>IF((TRIM(I18)="Ja"),ROUND(ROUND((C18*E18),4),2),0)</f>
        <v>6000</v>
      </c>
      <c r="G18" s="52">
        <f t="shared" si="0"/>
        <v>1140</v>
      </c>
      <c r="H18" s="59">
        <v>0.19</v>
      </c>
      <c r="I18" s="49" t="s">
        <v>12</v>
      </c>
    </row>
    <row r="19" spans="1:9" ht="15" customHeight="1" outlineLevel="3" x14ac:dyDescent="0.2">
      <c r="A19" s="49" t="s">
        <v>219</v>
      </c>
      <c r="B19" s="49" t="s">
        <v>218</v>
      </c>
      <c r="C19" s="50">
        <v>12</v>
      </c>
      <c r="D19" s="49" t="s">
        <v>34</v>
      </c>
      <c r="E19" s="51">
        <v>200</v>
      </c>
      <c r="F19" s="52">
        <f>IF((TRIM(I19)="Ja"),ROUND(ROUND((C19*E19),4),2),0)</f>
        <v>2400</v>
      </c>
      <c r="G19" s="52">
        <f t="shared" si="0"/>
        <v>456</v>
      </c>
      <c r="H19" s="59">
        <v>0.19</v>
      </c>
      <c r="I19" s="49" t="s">
        <v>12</v>
      </c>
    </row>
    <row r="20" spans="1:9" ht="15" customHeight="1" outlineLevel="3" x14ac:dyDescent="0.2">
      <c r="A20" s="53" t="s">
        <v>242</v>
      </c>
      <c r="B20" s="53" t="s">
        <v>241</v>
      </c>
      <c r="C20" s="54">
        <v>90</v>
      </c>
      <c r="D20" s="53" t="s">
        <v>69</v>
      </c>
      <c r="E20" s="55">
        <v>150</v>
      </c>
      <c r="F20" s="56">
        <f>IF((TRIM(I20)="Ja"),ROUND(ROUND((C20*E20),4),2),0)</f>
        <v>13500</v>
      </c>
      <c r="G20" s="56">
        <f t="shared" si="0"/>
        <v>2565</v>
      </c>
      <c r="H20" s="58">
        <v>0.19</v>
      </c>
      <c r="I20" s="53" t="s">
        <v>12</v>
      </c>
    </row>
  </sheetData>
  <mergeCells count="1">
    <mergeCell ref="G2:I2"/>
  </mergeCells>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Kostenübersicht</vt:lpstr>
      <vt:lpstr>Variante 0</vt:lpstr>
      <vt:lpstr>Variante 1</vt:lpstr>
      <vt:lpstr>Variante 2</vt:lpstr>
      <vt:lpstr>Variante A</vt:lpstr>
      <vt:lpstr>Varinate B1 ohne Berme</vt:lpstr>
      <vt:lpstr>Variante B</vt:lpstr>
      <vt:lpstr>Variante C </vt:lpstr>
      <vt:lpstr>Variante C1 ohne Berme</vt:lpstr>
      <vt:lpstr>Variante D </vt:lpstr>
      <vt:lpstr>Tabelle5</vt:lpstr>
      <vt:lpstr>Tabelle8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Spies Manfred</cp:lastModifiedBy>
  <cp:lastPrinted>2019-02-08T10:07:58Z</cp:lastPrinted>
  <dcterms:modified xsi:type="dcterms:W3CDTF">2019-02-08T10:08:05Z</dcterms:modified>
</cp:coreProperties>
</file>